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85" windowWidth="19410" windowHeight="11370" firstSheet="2" activeTab="7"/>
  </bookViews>
  <sheets>
    <sheet name="Setup Procedure" sheetId="1" r:id="rId1"/>
    <sheet name="Setup Notes" sheetId="2" r:id="rId2"/>
    <sheet name="Common Adjustments" sheetId="3" r:id="rId3"/>
    <sheet name="Solution Sheet" sheetId="4" r:id="rId4"/>
    <sheet name="Gearing" sheetId="5" r:id="rId5"/>
    <sheet name="Determine Tire Pressure" sheetId="6" r:id="rId6"/>
    <sheet name="Tire Temp Table" sheetId="7" r:id="rId7"/>
    <sheet name="Waiver" sheetId="8" r:id="rId8"/>
  </sheets>
  <definedNames>
    <definedName name="Offset">#REF!</definedName>
    <definedName name="_xlnm.Print_Area" localSheetId="2">'Common Adjustments'!$A$1:$C$64</definedName>
    <definedName name="_xlnm.Print_Area" localSheetId="5">'Determine Tire Pressure'!$A$1:$A$23</definedName>
    <definedName name="_xlnm.Print_Area" localSheetId="1">'Setup Notes'!$A$1:$J$81</definedName>
    <definedName name="_xlnm.Print_Area" localSheetId="0">'Setup Procedure'!$A$1:$I$36</definedName>
    <definedName name="_xlnm.Print_Area" localSheetId="3">'Solution Sheet'!$A$1:$D$14</definedName>
    <definedName name="_xlnm.Print_Area" localSheetId="6">'Tire Temp Table'!$A$1:$W$30</definedName>
    <definedName name="radius">#REF!</definedName>
    <definedName name="Rake">#REF!</definedName>
  </definedNames>
  <calcPr fullCalcOnLoad="1"/>
</workbook>
</file>

<file path=xl/comments2.xml><?xml version="1.0" encoding="utf-8"?>
<comments xmlns="http://schemas.openxmlformats.org/spreadsheetml/2006/main">
  <authors>
    <author>Erik K</author>
  </authors>
  <commentList>
    <comment ref="B35" authorId="0">
      <text>
        <r>
          <rPr>
            <b/>
            <sz val="10"/>
            <rFont val="Tahoma"/>
            <family val="2"/>
          </rPr>
          <t xml:space="preserve">Step 1: Extend the suspension completely and measure.   By getting the wheel off the ground. It helps to have a few friends around. On bikes with sidestands the bike can usually be carefully rocked up on the stand to unload the suspension. Most race stands will not work because the suspension will still be loaded by resting on the swingarm rather than the wheel. Measure the distance from the axle vertically to some point on the chassis (metric figures are easiest and more precise; Mark this reference point because you'll need to refer to it again. This measurement is L1. If the measurement is not exactly vertical the sag numbers will be inaccurate (too low). </t>
        </r>
      </text>
    </comment>
    <comment ref="B37" authorId="0">
      <text>
        <r>
          <rPr>
            <b/>
            <sz val="12"/>
            <rFont val="Tahoma"/>
            <family val="2"/>
          </rPr>
          <t xml:space="preserve">Step 3: Upward Compression of suspension with Rider on the bike and measure.  Have your assistant lift up on the rear of the bike about 25mm and let it down very slowly. Where it stops, measure it. If there were no drag it would drop a little further. Remember, don't bounce! This measurement it L3. 
</t>
        </r>
      </text>
    </comment>
    <comment ref="B36" authorId="0">
      <text>
        <r>
          <rPr>
            <b/>
            <sz val="12"/>
            <rFont val="Tahoma"/>
            <family val="2"/>
          </rPr>
          <t xml:space="preserve">Step 2: Downward Compression suspension with Rider on the bike and measure. Take the bike off the stand and put the rider on board in riding position. Have a third person balance the bike from the front. If accuracy is important to you, you must take friction of the linkage into account. This is where our procedure is different: We take two additional measurements. First, push down on the rear end about 25mm (1") and let it extend very slowly. 
Where it stops, measure the distance between the axle and the mark on chassis again. If there were no drag in the linkage the bike would come up a little further. It's important that you do not bounce! This measurement is L2.
</t>
        </r>
      </text>
    </comment>
    <comment ref="B38" authorId="0">
      <text>
        <r>
          <rPr>
            <b/>
            <sz val="12"/>
            <rFont val="Tahoma"/>
            <family val="2"/>
          </rPr>
          <t xml:space="preserve">Step 4: Do the number crunch: The spring sag is in the middle of these two measurements. In fact, if there were no drag in the linkage, L2 and L3 would be the same. To get the actual sag figure you find the midpoint by averaging the two numbers and subtracting them from the fully extended measurement L1: static spring sag = L1 -[(L2 + L3) / 2]. 
Step 5: Adjust the preload with whatever method applies to your bike. Spring collars are common, and some benefit from the use of special tools. In a pinch you can use a blunt chisel to unlock the collars and turn the main adjusting collar. If you have too much sag you need more preload; if you have too little sag you need less preload. For road race bikes, rear sag is typically 25 to 30mm. Street riders usually use 30 to 35mm. Bikes set up for the track are compromise when ridden on the street. The firmer settings commonly used on the tract are generally not recommended (or desirable) for road work. 
</t>
        </r>
      </text>
    </comment>
    <comment ref="B33" authorId="0">
      <text>
        <r>
          <rPr>
            <b/>
            <sz val="12"/>
            <rFont val="Tahoma"/>
            <family val="2"/>
          </rPr>
          <t xml:space="preserve">Typical setup for Sag
Bike Type       Front %     Front mm      Rear %      Rear mm       Rear Free Sag mm
Street Bikes  
                      28-33%      30-35mm      28-33%    30-35mm      0-5mm
Road Race Bikes
                      23-27%       25-30mm     23-27%    25-30mm      0-5mm
paul Thead - RaceTech
         </t>
        </r>
      </text>
    </comment>
    <comment ref="B39" authorId="0">
      <text>
        <r>
          <rPr>
            <b/>
            <sz val="12"/>
            <rFont val="Tahoma"/>
            <family val="2"/>
          </rPr>
          <t>Free Sag is the amount of sag from only the bike weight</t>
        </r>
      </text>
    </comment>
  </commentList>
</comments>
</file>

<file path=xl/sharedStrings.xml><?xml version="1.0" encoding="utf-8"?>
<sst xmlns="http://schemas.openxmlformats.org/spreadsheetml/2006/main" count="407" uniqueCount="326">
  <si>
    <t>Date</t>
  </si>
  <si>
    <t>Ride #</t>
  </si>
  <si>
    <t xml:space="preserve">Conditions </t>
  </si>
  <si>
    <t xml:space="preserve">Tire </t>
  </si>
  <si>
    <t>Excellent</t>
  </si>
  <si>
    <t xml:space="preserve">Good </t>
  </si>
  <si>
    <t>Fair</t>
  </si>
  <si>
    <t>Bad</t>
  </si>
  <si>
    <t>Road / Track</t>
  </si>
  <si>
    <t>Settings</t>
  </si>
  <si>
    <t>Fork Oil Level</t>
  </si>
  <si>
    <t>Adjustment</t>
  </si>
  <si>
    <t>Setting</t>
  </si>
  <si>
    <t>Effect</t>
  </si>
  <si>
    <t>F o r k</t>
  </si>
  <si>
    <t>Oil level too low</t>
  </si>
  <si>
    <t>Forks bottom out during hard braking or large bumps</t>
  </si>
  <si>
    <t>Oil level too high</t>
  </si>
  <si>
    <t>Front wheel skips on bumps</t>
  </si>
  <si>
    <t>Compression Damping</t>
  </si>
  <si>
    <t>Too much</t>
  </si>
  <si>
    <t>Bike difficult to turn in and will steer wide through the turn</t>
  </si>
  <si>
    <t>Forks judder when braking in a straight</t>
  </si>
  <si>
    <t>Front end feels harsh on small bumps</t>
  </si>
  <si>
    <t>Not enough</t>
  </si>
  <si>
    <t>Forks dive too quickly, possibly bottoming out</t>
  </si>
  <si>
    <t>Rear end wants to come around during hard braking</t>
  </si>
  <si>
    <t>Front end has a mushy and semi-vague feeling, similar to lack of rebound damping</t>
  </si>
  <si>
    <t>Rebound Damping</t>
  </si>
  <si>
    <t>Front end chatters coming out of corners</t>
  </si>
  <si>
    <t>Forks pack down on fast bumpy pavement</t>
  </si>
  <si>
    <t>Front end wiggles or tank-slaps on hard acceleration out of bumpy corners</t>
  </si>
  <si>
    <t>Harsh ride due to forks packing down</t>
  </si>
  <si>
    <t>Excessive pogo action through chicanes</t>
  </si>
  <si>
    <t>Front end shakes (not chatters) in corners</t>
  </si>
  <si>
    <t>Front end shoots up too fast after braking</t>
  </si>
  <si>
    <t>Feels plush when riding straight, but mushy in corners and traction feel is poor</t>
  </si>
  <si>
    <t>When flicking into a corner at speed, the bike will porpoise or wallow a bit before settling down</t>
  </si>
  <si>
    <t>Ride Height</t>
  </si>
  <si>
    <t>Too low</t>
  </si>
  <si>
    <t>Lack of high speed stability</t>
  </si>
  <si>
    <t>Easy turn-in into corners</t>
  </si>
  <si>
    <t>Too high</t>
  </si>
  <si>
    <t>Sluggish or high effort turn-in into corners</t>
  </si>
  <si>
    <t>Spring Rate</t>
  </si>
  <si>
    <t>Too soft</t>
  </si>
  <si>
    <t>Forks compress too much on smooth turns</t>
  </si>
  <si>
    <t>Creates oversteer</t>
  </si>
  <si>
    <t>Can cause front to tuck under</t>
  </si>
  <si>
    <t>Turns easily into corners</t>
  </si>
  <si>
    <t>Too stiff</t>
  </si>
  <si>
    <t>Creates understeer</t>
  </si>
  <si>
    <t>Lose front end on corner entry</t>
  </si>
  <si>
    <t>Harsh in corners</t>
  </si>
  <si>
    <t>Bike difficult to turn in</t>
  </si>
  <si>
    <t>Feels good under braking</t>
  </si>
  <si>
    <t>Rear Shock</t>
  </si>
  <si>
    <t>Shock rigid and harsh, but not as bad as too much rebound damping</t>
  </si>
  <si>
    <t>Rear wheel skips when braking on rippled pavement</t>
  </si>
  <si>
    <t>Very little rear end squat on acceleration</t>
  </si>
  <si>
    <t>Shock bottoms out on medium sized bumps</t>
  </si>
  <si>
    <t>Rear end squats on acceleration</t>
  </si>
  <si>
    <t>Possible bottoming of shock</t>
  </si>
  <si>
    <t>Bike steers wide exiting corners (rear-low, nose-high)</t>
  </si>
  <si>
    <t>Rear wheel hops on turns with small bumps, especially washboard</t>
  </si>
  <si>
    <t>Rear end packs down over series of bumps</t>
  </si>
  <si>
    <t>Rear feels harsh</t>
  </si>
  <si>
    <t>Too much kicking up when braking hard</t>
  </si>
  <si>
    <t>Bike wallows when exiting corners or in long rolling dips in sweepers</t>
  </si>
  <si>
    <t>Rear wheel chatters under hard acceleration over bumps</t>
  </si>
  <si>
    <t>Too much chassis pitch/pogo stick action</t>
  </si>
  <si>
    <t>Motorcycle understeers on exit corners</t>
  </si>
  <si>
    <t>Difficult to change direction</t>
  </si>
  <si>
    <t>Poor grip from front tire on exit corners</t>
  </si>
  <si>
    <t>Poor grip from rear tire</t>
  </si>
  <si>
    <t>Unstable under heavy braking</t>
  </si>
  <si>
    <t>Ride is soft</t>
  </si>
  <si>
    <t>"Light" feeling on the front</t>
  </si>
  <si>
    <t>Easy turn-in to corners</t>
  </si>
  <si>
    <t>Ride is harsh</t>
  </si>
  <si>
    <t>Poor rear wheel traction</t>
  </si>
  <si>
    <t xml:space="preserve">Current </t>
  </si>
  <si>
    <t>Adjusted To</t>
  </si>
  <si>
    <t xml:space="preserve">Front Pre-load   </t>
  </si>
  <si>
    <t xml:space="preserve">Front Compression   </t>
  </si>
  <si>
    <t xml:space="preserve">Front Rebound   </t>
  </si>
  <si>
    <t>Front Forks</t>
  </si>
  <si>
    <t>Rake / Trail</t>
  </si>
  <si>
    <t>Rider weight with Gear</t>
  </si>
  <si>
    <t>Motorcycle Gearing Worksheet (Aprilia RSV Mille standard figures)</t>
  </si>
  <si>
    <t>Values (Enter)</t>
  </si>
  <si>
    <t>Total Ratio</t>
  </si>
  <si>
    <t>Minimum Speed</t>
  </si>
  <si>
    <t>Maximum Speed</t>
  </si>
  <si>
    <t>Speed at Max Power</t>
  </si>
  <si>
    <t>Change Down Speed</t>
  </si>
  <si>
    <t>Change Up Speed</t>
  </si>
  <si>
    <t>Speed Range</t>
  </si>
  <si>
    <t>RPM Drop at Change Up</t>
  </si>
  <si>
    <t>% RPM Drop at Change Up</t>
  </si>
  <si>
    <t>Primary Drive Ratio</t>
  </si>
  <si>
    <t>(KPH)</t>
  </si>
  <si>
    <t>(RPM)</t>
  </si>
  <si>
    <t>(% RPM)</t>
  </si>
  <si>
    <t>1st Gear Ratio</t>
  </si>
  <si>
    <t>N/A</t>
  </si>
  <si>
    <t>2nd Gear Ratio</t>
  </si>
  <si>
    <t>3rd Gear Ratio</t>
  </si>
  <si>
    <t>4th Gear Ratio</t>
  </si>
  <si>
    <t>5th Gear Ratio</t>
  </si>
  <si>
    <t>6th Gear Ratio</t>
  </si>
  <si>
    <t>Front Sprocket (Teeth)</t>
  </si>
  <si>
    <t>Rear Sprocket (Teeth)</t>
  </si>
  <si>
    <t>Wheel Rim Size (Inches)</t>
  </si>
  <si>
    <t>Tyre Width (MM)</t>
  </si>
  <si>
    <t>Gear</t>
  </si>
  <si>
    <t>(MPH)</t>
  </si>
  <si>
    <t>Tyre Depth (%)</t>
  </si>
  <si>
    <t>1st Gear</t>
  </si>
  <si>
    <t>Engine Minimum RPM</t>
  </si>
  <si>
    <t>2nd Gear</t>
  </si>
  <si>
    <t>Engine Maximum RPM</t>
  </si>
  <si>
    <t>3rd Gear</t>
  </si>
  <si>
    <t>Change Down RPM</t>
  </si>
  <si>
    <t>4th Gear</t>
  </si>
  <si>
    <t>Change Up RPM</t>
  </si>
  <si>
    <t>5th Gear</t>
  </si>
  <si>
    <t>Maximum Power RPM</t>
  </si>
  <si>
    <t>6th Gear</t>
  </si>
  <si>
    <t>(Enter ALL figures in the Pink column from the owners handbook. Example tyre size shown above is 180/50-17.  [V1.2 p_kind@hotmail.com 3/00])</t>
  </si>
  <si>
    <t>Set Static Sag</t>
  </si>
  <si>
    <t>Wheel Alignment</t>
  </si>
  <si>
    <t>Set Tire Air Pressure</t>
  </si>
  <si>
    <t>Adjust to Factory Settings</t>
  </si>
  <si>
    <t>Adjust Chain tension</t>
  </si>
  <si>
    <t>Note the Conditions for Riding</t>
  </si>
  <si>
    <t>Street</t>
  </si>
  <si>
    <t>Ride Known road loop or Track</t>
  </si>
  <si>
    <t>Comment where see problems</t>
  </si>
  <si>
    <t>Negative Effects</t>
  </si>
  <si>
    <t>With Gear On</t>
  </si>
  <si>
    <t>Sag Setting (race/road)</t>
  </si>
  <si>
    <t>Ride Notes</t>
  </si>
  <si>
    <t>Get Starting Point of Settings</t>
  </si>
  <si>
    <t>or  Get Previous Settings</t>
  </si>
  <si>
    <t>Suspension Setup Notes</t>
  </si>
  <si>
    <t>120-70/17</t>
  </si>
  <si>
    <t>190-50/17</t>
  </si>
  <si>
    <t>Brand</t>
  </si>
  <si>
    <t>Size</t>
  </si>
  <si>
    <t>Front</t>
  </si>
  <si>
    <t>Rear</t>
  </si>
  <si>
    <t>PSI Cold</t>
  </si>
  <si>
    <t>Oil Type</t>
  </si>
  <si>
    <t>Oil Grade</t>
  </si>
  <si>
    <t>Oil Quantity</t>
  </si>
  <si>
    <t>ml</t>
  </si>
  <si>
    <t>mm</t>
  </si>
  <si>
    <t>Travel</t>
  </si>
  <si>
    <t xml:space="preserve">Pre-load   </t>
  </si>
  <si>
    <t xml:space="preserve">Rebound   </t>
  </si>
  <si>
    <t xml:space="preserve">Compression   </t>
  </si>
  <si>
    <t>Lines</t>
  </si>
  <si>
    <t xml:space="preserve">Set up Gearing Ratios </t>
  </si>
  <si>
    <t>Front Sprocket</t>
  </si>
  <si>
    <t>Rear Sprocket</t>
  </si>
  <si>
    <t>Gearing</t>
  </si>
  <si>
    <t>Current</t>
  </si>
  <si>
    <t>Condition REAR (circle)</t>
  </si>
  <si>
    <t>Condition FRONT (circle)</t>
  </si>
  <si>
    <t>Ride to Get Tires Warmed up</t>
  </si>
  <si>
    <t>Note POSITIVE and NEGATIVE affects that happen from Adjustments</t>
  </si>
  <si>
    <t>Ride Hight Adjust</t>
  </si>
  <si>
    <t>Line(s) above Triple clamp</t>
  </si>
  <si>
    <t>You'll get a lot of opinions on what tire pressure to run, but the correct tire pressure for you is not a matter of polling other rider's opinion. Here are the basics you'll need to decide for yourself.</t>
  </si>
  <si>
    <t>A technique for those wanting to get the most out of their tires on the street is to use the 10/20% rule.</t>
  </si>
  <si>
    <t>When I used the tire pressures recommended by Ducati (32.5F/36R) for my 916 on my favorite road, I got exactly 10/20% on a set of Bridgestone BT-012SS. So I guess I'm an average rider and the BT-012SS runs at an average operating temperature compared to o</t>
  </si>
  <si>
    <t>For the track you'll have to drop the cold tire pressures an additional 10/20%. Track operation will get tires hotter (increasing the cold-to-hot pressure range) so starting at say 32/30 psi now should bring you up to the same temperature (and pressure) t</t>
  </si>
  <si>
    <t>Don't even think about running these low track cold pressures on the street.</t>
  </si>
  <si>
    <t>Finally, dropping tire pressures on street tires for track use has its limitations, so street compound tires on the track often get too hot and go beyond sticky to greasy. That's why you have race tires. Race tire compounds are designed for severe operati</t>
  </si>
  <si>
    <t>Start with the bike manufacturer's recommendation in the owners manual or under-seat sticker. This is the number they consider to be the best balance between handling, grip and tire wear. Further, if you're running alloy wheels on poor pavement, consider adding 2 psi to the recommended tire pressure just to reduce the likelihood of pothole damage. Just as you would for a car, increase the pressure 2 psi or so for sustained high speed operation (or 2-up riding) to reduce rolling friction and casing flexing. Check your tire pressure regularly as they say.</t>
  </si>
  <si>
    <t>In order to get optimum handling a tire has to get to its optimum temperature which is different for each brand of tire. Most of us don't have the equipment needed to measure tire temperature directly so we measure it indirectly by checking tire pressure since tire pressure increases with tire temperature. Tire temperature is important to know because too much flexing of the casing of an under-inflated tire for a given riding style and road will result in overheating resulting in less than optimum grip. Over-pressurizing a tire will reduce casing flexing and prevent the tire from getting up to the optimum operating temperature and performance again suffers. Sliding and spinning the tires also increase tire temperatures from friction heating.</t>
  </si>
  <si>
    <t>First check the tire pressure when the tire is cold. Then take a ride on your favorite twisty piece of road. Then, measure the tire pressure immediately after stopping. If the pressure has risen less than 10% on the front or 20% on the rear, the rider should remove air from the tire. So for example, starting at a front tire pressure of 32.5 psi should bring you up to 36 psi hot. Once you obtain this pressure increase for a given rider, bike, tire, road and road temperature combination, check the tire pressure again while cold and record it for future reference.</t>
  </si>
  <si>
    <t>Each manufacturer is different. Each tire model is different. A tire design that runs cooler needs to run a lower pressure (2-3 psi front) to get up to optimum temperature. The rear tire runs hotter than the front tire, road and track. So the rear tire cold-to-hot increase is greater. Dropping air pressure has the additional side effect of scrubbing more rubber area.</t>
  </si>
  <si>
    <t>Tire Pressure Table</t>
  </si>
  <si>
    <t>Rec Tire Pressure Cold</t>
  </si>
  <si>
    <t>Est. Hot Temp
Road</t>
  </si>
  <si>
    <t>Cold  Temp</t>
  </si>
  <si>
    <t>Easy Tour</t>
  </si>
  <si>
    <t>Track/Race</t>
  </si>
  <si>
    <t>Adjust Hand Controls</t>
  </si>
  <si>
    <t>Know available range of settings for bike</t>
  </si>
  <si>
    <t>or start from scratch</t>
  </si>
  <si>
    <t>Range for bike</t>
  </si>
  <si>
    <t>Set up Rebound</t>
  </si>
  <si>
    <t>Set up Compression</t>
  </si>
  <si>
    <t>Repeat Adjustments Until fully satisfied</t>
  </si>
  <si>
    <t>WAIVER OF LIABILITY AND RELEASE</t>
  </si>
  <si>
    <t>Use of this website is for personal use only. Any advice given on this site is purely my own learning experiences and in no way should be construde as professional advice</t>
  </si>
  <si>
    <t>RELEASED PARTIES" means the following, including their owners, officers, directors, agents, spouses, employees, officials (elected or otherwise), members, independent contractors, sub-contractors, lessors and lessees:</t>
  </si>
  <si>
    <t xml:space="preserve">I WILL NOT SUE OR MAKE A CLAIM against any of the RELEASED PARTIES for loss or damage on account of INJURIES. If I violate this agreement by filing such a suit or making such a claim, I will pay all attorneys' fees and costs of the RELEASED PARTIES. </t>
  </si>
  <si>
    <t xml:space="preserve">I AGREE THAT this AGREEMENT shall be governed by and construed in accordance with the laws of the Commonwealth of Pennsylvania. All disputes and matters whatsoever arising under, in connection with or incident to this Agreement shall be litigated, if at all, in and before a Court located in the Commonwealth of Pennsylvania, U.S.A. to the exclusion of the Courts of any other State or Country. </t>
  </si>
  <si>
    <t xml:space="preserve">SEVERABILITY. If any part, article, paragraph, sentence or clause of this Agreement is not enforceable, the affected provision shall be curtailed and limited only to the extent necessary to bring it within the requirements of the law, and the remainder of the Agreement shall continue in full force and effect. </t>
  </si>
  <si>
    <t xml:space="preserve">I understand and acknowledge that GTR provides absolutely no insurance coverage whatsoever to any participant. I am aware that GTR promotes safety and security in all aspects of motorcycle and by no means condones any illegal or unsafe acts. </t>
  </si>
  <si>
    <t xml:space="preserve">I VOLUNTARILY ASSUME ALL RISKS, KNOWN AND UNKNOWN, OF INJURIES, HOWEVER CAUSED, EVEN IF CAUSED IN WHOLE OR IN PART BY THE ACTION, INACTION, OR NEGLIGENCE OF THE RELEASED PARTIES, TO THE FULLEST EXTENT ALLOWED BY LAW. I ACKNOWLEDGE THAT I HAVE READ THIS AGREEMENT, FULLY UNDERSTAND THE POTENTIAL DANGERS OF ENGAGING IN MOTORCYCLE RIDING, AM FULLY AWARE OF THE LEGAL CONSEQUENCES OF SIGNING THIS AGREEMENT, AND THAT I UNDERSTAND AND AGREE THAT THIS DOCUMENT IS LEGALLY BINDING AND WILL PRECLUDE ME FROM RECOVERING MONETARY DAMAGES FROM THE ABOVE LISTED RELEASED PARTIES, ENTITIES AND/OR INDIVIDUALS, WHETHER SPECIFICALLY NAMED OR NOT, FOR PERSONAL INJURY, BODILY INJURY, PROPERTY DAMAGE, WRONGFUL DEATH, OR ANY OTHER PERSONAL OR FINANCIAL INJURY SUSTAINED BY ME IN CONNECTION WITH MOTORCYCLE RIDING. </t>
  </si>
  <si>
    <t>Estimated Temp Range</t>
  </si>
  <si>
    <t>(Aprilia RSV 2004)25 Deg   100mm Trail w/ 120-70 front tire.</t>
  </si>
  <si>
    <t>Chain 525 OEM</t>
  </si>
  <si>
    <t>Front rims 3.50 x 17"</t>
  </si>
  <si>
    <t>Rear Rim  6.00 x 17"</t>
  </si>
  <si>
    <t xml:space="preserve">Race </t>
  </si>
  <si>
    <t xml:space="preserve">Street Sport </t>
  </si>
  <si>
    <t>Sport</t>
  </si>
  <si>
    <t>Tour</t>
  </si>
  <si>
    <t>Michelin Pilot Sport</t>
  </si>
  <si>
    <t xml:space="preserve">   With Rider (press down)</t>
  </si>
  <si>
    <t xml:space="preserve"> L1 -[(L2 + L3) / 2]</t>
  </si>
  <si>
    <t xml:space="preserve">   Extended Suspension</t>
  </si>
  <si>
    <t>L1</t>
  </si>
  <si>
    <t>L2</t>
  </si>
  <si>
    <t>L3</t>
  </si>
  <si>
    <t xml:space="preserve">   With Rider (Lift Up)</t>
  </si>
  <si>
    <t xml:space="preserve">     Static Sag Values</t>
  </si>
  <si>
    <t xml:space="preserve">Rear Ride Height </t>
  </si>
  <si>
    <t xml:space="preserve">View Adjustment to alleviate </t>
  </si>
  <si>
    <t>AGIP</t>
  </si>
  <si>
    <t>520 +- 2.5 cu cm / 17.58 +- .05US fl oz from factory</t>
  </si>
  <si>
    <t>4.75 US Gal incl 1.19 gal Reserve</t>
  </si>
  <si>
    <t>Wheel base</t>
  </si>
  <si>
    <t>Inches</t>
  </si>
  <si>
    <t>55.71 in / 1410mm</t>
  </si>
  <si>
    <t>Road - 30-35 Front/Rear Rider static 5 mm free sag</t>
  </si>
  <si>
    <t xml:space="preserve">138.72 hp (102 kW) at 9,500 rpm </t>
  </si>
  <si>
    <t>122.3 hp at rear wheel (sportsrider.com)</t>
  </si>
  <si>
    <t>1 HP = 1.0138697 PS or 0.7456999 kW</t>
  </si>
  <si>
    <t>Overall length: 2035 mmOverall width: 730 mm (at handlebars)
Overall height: 1145 mm (at windscreen)Saddle height: 810 mmHandlebar height 830 mm (at bar ends)
Wheelbase 1,415 mm Trail 101.7 mm Steering angle 24.80°</t>
  </si>
  <si>
    <t>Low</t>
  </si>
  <si>
    <t>High</t>
  </si>
  <si>
    <t>Tire Type (circle)</t>
  </si>
  <si>
    <t>Actual</t>
  </si>
  <si>
    <t>PSI Hot (15-20%)</t>
  </si>
  <si>
    <t>lbs</t>
  </si>
  <si>
    <t>PSI Hot (8-12%)</t>
  </si>
  <si>
    <t>Lower Increase</t>
  </si>
  <si>
    <t>Upper Increase</t>
  </si>
  <si>
    <t>5 (Race)</t>
  </si>
  <si>
    <t>4 (Road)</t>
  </si>
  <si>
    <t>1.25 turns form completely closed (OEM)</t>
  </si>
  <si>
    <t>(race) .5-1 turns form completely closed (OEM)</t>
  </si>
  <si>
    <t>(race) .5-1 from clopletly closed (OEM)</t>
  </si>
  <si>
    <t>1 turn from completely closed (OEM)</t>
  </si>
  <si>
    <t>Bike</t>
  </si>
  <si>
    <t xml:space="preserve">Aprilia </t>
  </si>
  <si>
    <t>RSV Mille</t>
  </si>
  <si>
    <t>Year</t>
  </si>
  <si>
    <t>Model</t>
  </si>
  <si>
    <t>Make</t>
  </si>
  <si>
    <t>Miles</t>
  </si>
  <si>
    <t>Bike Modifications</t>
  </si>
  <si>
    <t>None - as delivered from factory</t>
  </si>
  <si>
    <t xml:space="preserve">Hard Road use   Local to area </t>
  </si>
  <si>
    <t>4-5 from completely closed (OEM)</t>
  </si>
  <si>
    <t>20 clicks from full tight (OEM)</t>
  </si>
  <si>
    <t>313mm between Centers</t>
  </si>
  <si>
    <t xml:space="preserve">310-317 </t>
  </si>
  <si>
    <t>Typical setup for Sag</t>
  </si>
  <si>
    <t>Bike Type</t>
  </si>
  <si>
    <t>Front %</t>
  </si>
  <si>
    <t xml:space="preserve">Front mm </t>
  </si>
  <si>
    <t>Rear %</t>
  </si>
  <si>
    <t>Rear mm</t>
  </si>
  <si>
    <t>Rear Free Sag mm</t>
  </si>
  <si>
    <t>Street Bikes</t>
  </si>
  <si>
    <t xml:space="preserve">28-33% </t>
  </si>
  <si>
    <t>30-35mm</t>
  </si>
  <si>
    <t>28-33%</t>
  </si>
  <si>
    <t>0-5mm</t>
  </si>
  <si>
    <t>Road Race Bikes</t>
  </si>
  <si>
    <t>23-27%</t>
  </si>
  <si>
    <t>25-30mm</t>
  </si>
  <si>
    <t>Free Sag</t>
  </si>
  <si>
    <t>Check List</t>
  </si>
  <si>
    <t>Adjust Chain</t>
  </si>
  <si>
    <t>Wheels Aligned</t>
  </si>
  <si>
    <t>Hand Controls</t>
  </si>
  <si>
    <t>kgs</t>
  </si>
  <si>
    <t>Recommended</t>
  </si>
  <si>
    <t>deg outside temp / Ambient Temp of Tire</t>
  </si>
  <si>
    <t>Location</t>
  </si>
  <si>
    <t>Symptom</t>
  </si>
  <si>
    <t>Entering A turn</t>
  </si>
  <si>
    <t>Mid Turn</t>
  </si>
  <si>
    <t>Exiting a Turn</t>
  </si>
  <si>
    <t>Won't Turn In 
(Runs Wide)</t>
  </si>
  <si>
    <t>Excessiv Dive
Inconsistent performance</t>
  </si>
  <si>
    <t>Front Pushes</t>
  </si>
  <si>
    <t>Chatter</t>
  </si>
  <si>
    <t>Chatter or Wallow</t>
  </si>
  <si>
    <t>Will not Hold Line
(Runs Wide)</t>
  </si>
  <si>
    <t>Rear Tire Spins Excessivly</t>
  </si>
  <si>
    <t>Corrective Action</t>
  </si>
  <si>
    <t>Measure Pre-load settings on forks, Soften Preload(one line) or compression (1/2 turn)</t>
  </si>
  <si>
    <t>Under Trail Braking</t>
  </si>
  <si>
    <t>As Throttle is applied</t>
  </si>
  <si>
    <t>Will Hold Line</t>
  </si>
  <si>
    <t>Turns Really Well</t>
  </si>
  <si>
    <t>Measure Pre-load settings on forks, Add Preload (one line) or compression (1/2 turn)</t>
  </si>
  <si>
    <t>Add Preload / Compression to forks AND/OR add rebound to rear shock</t>
  </si>
  <si>
    <t>As Throttle is Applied</t>
  </si>
  <si>
    <t>Add Compression to rear shock, if this helps but does not definitevly clear up problem then verify rear sag.  Add one turn of preload at a time until problem is solved</t>
  </si>
  <si>
    <t>Add rebound to forks 1/2 turn at a time</t>
  </si>
  <si>
    <t>Determining Best Tire Pressures (Road USE)</t>
  </si>
  <si>
    <t>Re-Check front and rear ride height /preload /compression /rebound for both ends of suspension.  In many instances this type of suspension problem is caused by improper front rear bias (weight distribution)</t>
  </si>
  <si>
    <t>Add two clicks of rebound and work in until desired performance is achieved</t>
  </si>
  <si>
    <t>Verify front/rear ride height .  Verify compression/rebound settings.  Add 2-3 mm to the rear ride height</t>
  </si>
  <si>
    <t>Verify front/rear ride height .  Verify compression/rebound settings.  LOWER rear ride height by 2-3 mm.</t>
  </si>
  <si>
    <t>Measure rear hight/spring preload,  SOFTEN (one turn at a time ) until rear traction becomes compliant OR LOWER RIDE HEIGHT.  If preload is already soft or Ride height correct then take 2 clicks of compression out at a time</t>
  </si>
  <si>
    <t xml:space="preserve">In consideration of use of this you hereby release "Turns of the Roads" website, its members, associate members, agents, and contractors from any and all claims for personal injuries or property damage which I may sustain resulting in any many from my PARTICIPATION IN any of the activities or use of information provided. </t>
  </si>
  <si>
    <t>DEFINITIONS - The following definitions apply to terms used in this "Turns of the Roads" website</t>
  </si>
  <si>
    <t xml:space="preserve">PARTICIPATION in "Turns of the Roads" website means actively participating in, events, functions, group meetings, gathering, or   use of information included other specific outings organized by this website. </t>
  </si>
  <si>
    <t xml:space="preserve">INJURIES" means personal injury, bodily injury, death, property damage and/or any other personal or financial injury sustained by Rider as a result of PARTICIPATION IN "Turns of the Roads" website and/or as a result of the administration of any "Turns of the Roads" website programs (for example: the Rider Proficiency System). If Rider is under 18 years of age, the term ""Turns of the Roads" website INJURES" means personal injury, bodily injury, death, property damage and/or any other personal or financial injury sustained by Rider as well as personal injury, bodily injury, death, property damage and/or any other personal or financial injury sustained by riders parents or legal guardians, as a result of RIDERS PARTICIPATION IN THE "Turns of the Roads" website and/or as a result of the administration of any "Turns of the Roads" website programs. </t>
  </si>
  <si>
    <t>a. Each of the property owners on or over whose property Rider may PARTICIPATE IN "Turns of the Roads" website;</t>
  </si>
  <si>
    <t>b. All other persons lawfully present at the site(s) during Riders PARTICIPATION IN "Turns of the Roads" website.</t>
  </si>
  <si>
    <t xml:space="preserve">FOREVER RELEASE AND DISCHARGE the RELEASED PARTIES from any and all liabilities, claims, demands, or causes of action that I may hereafter have for "Turns of the Roads" website INJURIES, however caused, even if caused by the negligence (whether active or passive) of any of the RELEASED PARTIES, to the fullest extent allowed by law. </t>
  </si>
  <si>
    <t>CONSTRUCTION. This agreement shall apply to any and all "Turns of the Roads" website INJURES occurring at any time after the execution of this agreement. This agreement is in addition to and is not intended to replace any other agreements related to liability for "Turns of the Roads" website INJURIES that Rider may have signed, either in the past or in the future. To the extent that there is any conflict between such agreements, Rider intends to be subject to the agreement that provides the most expansive release of claims and assumption of risk allowed by law.</t>
  </si>
  <si>
    <t>WARNING: BY USE OF THE "Turns of the Roads" website, YOU ARE WAIVING SIGNIFICANT LEGAL RIGHTS.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</si>
</sst>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quot;$&quot;* #,##0.00_-;\-&quot;$&quot;* #,##0.00_-;_-&quot;$&quot;* &quot;-&quot;??_-;_-@_-"/>
    <numFmt numFmtId="181" formatCode="0.000"/>
    <numFmt numFmtId="182" formatCode="yyyy"/>
    <numFmt numFmtId="183" formatCode="0.0%"/>
    <numFmt numFmtId="184" formatCode="0.0"/>
    <numFmt numFmtId="185" formatCode="_(* #,##0.0_);_(* \(#,##0.0\);_(* &quot;-&quot;??_);_(@_)"/>
  </numFmts>
  <fonts count="57">
    <font>
      <sz val="10"/>
      <name val="Arial"/>
      <family val="0"/>
    </font>
    <font>
      <sz val="8"/>
      <name val="Arial"/>
      <family val="2"/>
    </font>
    <font>
      <b/>
      <sz val="10"/>
      <name val="Arial"/>
      <family val="2"/>
    </font>
    <font>
      <b/>
      <sz val="12"/>
      <name val="Arial"/>
      <family val="2"/>
    </font>
    <font>
      <sz val="10"/>
      <name val="@Arial Unicode MS"/>
      <family val="2"/>
    </font>
    <font>
      <b/>
      <sz val="10"/>
      <name val="@Arial Unicode MS"/>
      <family val="2"/>
    </font>
    <font>
      <sz val="12"/>
      <name val="Arial"/>
      <family val="2"/>
    </font>
    <font>
      <sz val="24"/>
      <color indexed="13"/>
      <name val="Helv"/>
      <family val="0"/>
    </font>
    <font>
      <sz val="12"/>
      <name val="Helv"/>
      <family val="0"/>
    </font>
    <font>
      <b/>
      <sz val="16"/>
      <name val="Helv"/>
      <family val="0"/>
    </font>
    <font>
      <b/>
      <u val="single"/>
      <sz val="12"/>
      <name val="@Arial Unicode MS"/>
      <family val="2"/>
    </font>
    <font>
      <b/>
      <sz val="14"/>
      <name val="Arial"/>
      <family val="2"/>
    </font>
    <font>
      <b/>
      <sz val="10"/>
      <color indexed="10"/>
      <name val="Arial"/>
      <family val="2"/>
    </font>
    <font>
      <b/>
      <sz val="10"/>
      <name val="Tahoma"/>
      <family val="2"/>
    </font>
    <font>
      <b/>
      <sz val="12"/>
      <name val="Tahoma"/>
      <family val="2"/>
    </font>
    <font>
      <sz val="11"/>
      <name val="Arial"/>
      <family val="2"/>
    </font>
    <font>
      <b/>
      <sz val="11"/>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b/>
      <sz val="9.5"/>
      <color indexed="8"/>
      <name val="Arial"/>
      <family val="2"/>
    </font>
    <font>
      <sz val="7.35"/>
      <color indexed="8"/>
      <name val="Arial"/>
      <family val="2"/>
    </font>
    <font>
      <b/>
      <sz val="9.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12"/>
        <bgColor indexed="64"/>
      </patternFill>
    </fill>
    <fill>
      <patternFill patternType="solid">
        <fgColor indexed="13"/>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style="thin">
        <color indexed="10"/>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style="thin"/>
      <right style="thin"/>
      <top style="thin"/>
      <bottom style="thin"/>
    </border>
    <border>
      <left style="thin">
        <color indexed="10"/>
      </left>
      <right style="thin">
        <color indexed="10"/>
      </right>
      <top>
        <color indexed="63"/>
      </top>
      <bottom style="thin"/>
    </border>
    <border>
      <left style="thin">
        <color indexed="10"/>
      </left>
      <right style="thin">
        <color indexed="10"/>
      </right>
      <top style="thin"/>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32" borderId="0">
      <alignment/>
      <protection/>
    </xf>
    <xf numFmtId="0" fontId="8" fillId="0" borderId="7">
      <alignment/>
      <protection/>
    </xf>
    <xf numFmtId="0" fontId="9" fillId="33" borderId="7">
      <alignment/>
      <protection/>
    </xf>
    <xf numFmtId="0" fontId="9" fillId="0" borderId="7">
      <alignment/>
      <protection/>
    </xf>
    <xf numFmtId="0" fontId="9" fillId="0" borderId="8">
      <alignment/>
      <protection/>
    </xf>
    <xf numFmtId="0" fontId="8" fillId="0" borderId="7">
      <alignment/>
      <protection/>
    </xf>
    <xf numFmtId="0" fontId="8" fillId="0" borderId="0">
      <alignment/>
      <protection/>
    </xf>
    <xf numFmtId="0" fontId="8" fillId="0" borderId="0">
      <alignment/>
      <protection/>
    </xf>
    <xf numFmtId="0" fontId="0" fillId="34"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xf>
    <xf numFmtId="181" fontId="0" fillId="0" borderId="0" xfId="0" applyNumberFormat="1" applyAlignment="1">
      <alignment/>
    </xf>
    <xf numFmtId="1" fontId="0" fillId="0" borderId="0" xfId="0" applyNumberFormat="1" applyAlignment="1">
      <alignment/>
    </xf>
    <xf numFmtId="49" fontId="2" fillId="35" borderId="12" xfId="0" applyNumberFormat="1" applyFont="1" applyFill="1" applyBorder="1" applyAlignment="1">
      <alignment horizontal="center" vertical="top" wrapText="1"/>
    </xf>
    <xf numFmtId="49" fontId="2" fillId="35" borderId="13" xfId="0" applyNumberFormat="1" applyFont="1" applyFill="1" applyBorder="1" applyAlignment="1">
      <alignment horizontal="center" vertical="top" wrapText="1"/>
    </xf>
    <xf numFmtId="49" fontId="2" fillId="35" borderId="14"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2" fillId="36" borderId="15" xfId="0" applyFont="1" applyFill="1" applyBorder="1" applyAlignment="1">
      <alignment/>
    </xf>
    <xf numFmtId="181" fontId="0" fillId="37" borderId="15" xfId="0" applyNumberFormat="1" applyFill="1" applyBorder="1" applyAlignment="1" applyProtection="1">
      <alignment/>
      <protection locked="0"/>
    </xf>
    <xf numFmtId="181" fontId="0" fillId="35" borderId="0" xfId="0" applyNumberFormat="1" applyFill="1" applyAlignment="1">
      <alignment/>
    </xf>
    <xf numFmtId="1" fontId="2" fillId="35" borderId="15" xfId="0" applyNumberFormat="1" applyFont="1" applyFill="1" applyBorder="1" applyAlignment="1">
      <alignment horizontal="center"/>
    </xf>
    <xf numFmtId="0" fontId="2" fillId="36" borderId="16" xfId="0" applyFont="1" applyFill="1" applyBorder="1" applyAlignment="1">
      <alignment/>
    </xf>
    <xf numFmtId="181" fontId="0" fillId="37" borderId="16" xfId="0" applyNumberFormat="1" applyFill="1" applyBorder="1" applyAlignment="1" applyProtection="1">
      <alignment/>
      <protection locked="0"/>
    </xf>
    <xf numFmtId="181" fontId="0" fillId="38" borderId="17" xfId="0" applyNumberFormat="1" applyFill="1" applyBorder="1" applyAlignment="1">
      <alignment/>
    </xf>
    <xf numFmtId="1" fontId="0" fillId="39" borderId="17" xfId="0" applyNumberFormat="1" applyFill="1" applyBorder="1" applyAlignment="1" applyProtection="1">
      <alignment horizontal="right"/>
      <protection hidden="1"/>
    </xf>
    <xf numFmtId="1" fontId="0" fillId="39" borderId="17" xfId="0" applyNumberFormat="1" applyFill="1" applyBorder="1" applyAlignment="1" applyProtection="1">
      <alignment/>
      <protection hidden="1"/>
    </xf>
    <xf numFmtId="184" fontId="0" fillId="39" borderId="17" xfId="0" applyNumberFormat="1" applyFill="1" applyBorder="1" applyAlignment="1" applyProtection="1">
      <alignment/>
      <protection hidden="1"/>
    </xf>
    <xf numFmtId="181" fontId="0" fillId="38" borderId="16" xfId="0" applyNumberFormat="1" applyFill="1" applyBorder="1" applyAlignment="1">
      <alignment/>
    </xf>
    <xf numFmtId="1" fontId="0" fillId="39" borderId="16" xfId="0" applyNumberFormat="1" applyFill="1" applyBorder="1" applyAlignment="1" applyProtection="1">
      <alignment/>
      <protection hidden="1"/>
    </xf>
    <xf numFmtId="184" fontId="0" fillId="39" borderId="16" xfId="0" applyNumberFormat="1" applyFill="1" applyBorder="1" applyAlignment="1" applyProtection="1">
      <alignment/>
      <protection hidden="1"/>
    </xf>
    <xf numFmtId="181" fontId="0" fillId="38" borderId="15" xfId="0" applyNumberFormat="1" applyFill="1" applyBorder="1" applyAlignment="1">
      <alignment/>
    </xf>
    <xf numFmtId="1" fontId="0" fillId="39" borderId="15" xfId="0" applyNumberFormat="1" applyFill="1" applyBorder="1" applyAlignment="1" applyProtection="1">
      <alignment/>
      <protection hidden="1"/>
    </xf>
    <xf numFmtId="1" fontId="0" fillId="39" borderId="15" xfId="0" applyNumberFormat="1" applyFill="1" applyBorder="1" applyAlignment="1" applyProtection="1">
      <alignment horizontal="right"/>
      <protection hidden="1"/>
    </xf>
    <xf numFmtId="184" fontId="0" fillId="39" borderId="15" xfId="0" applyNumberFormat="1" applyFill="1" applyBorder="1" applyAlignment="1" applyProtection="1">
      <alignment/>
      <protection hidden="1"/>
    </xf>
    <xf numFmtId="0" fontId="2" fillId="36" borderId="17" xfId="0" applyFont="1" applyFill="1" applyBorder="1" applyAlignment="1">
      <alignment/>
    </xf>
    <xf numFmtId="1" fontId="0" fillId="37" borderId="17" xfId="0" applyNumberFormat="1" applyFill="1" applyBorder="1" applyAlignment="1" applyProtection="1">
      <alignment/>
      <protection locked="0"/>
    </xf>
    <xf numFmtId="181" fontId="0" fillId="38" borderId="13" xfId="0" applyNumberFormat="1" applyFill="1" applyBorder="1" applyAlignment="1">
      <alignment/>
    </xf>
    <xf numFmtId="1" fontId="0" fillId="37" borderId="15" xfId="0" applyNumberFormat="1" applyFill="1" applyBorder="1" applyAlignment="1" applyProtection="1">
      <alignment/>
      <protection locked="0"/>
    </xf>
    <xf numFmtId="1" fontId="0" fillId="37" borderId="16" xfId="0" applyNumberFormat="1" applyFill="1" applyBorder="1" applyAlignment="1" applyProtection="1">
      <alignment/>
      <protection locked="0"/>
    </xf>
    <xf numFmtId="181" fontId="2" fillId="35" borderId="13" xfId="0" applyNumberFormat="1" applyFont="1" applyFill="1" applyBorder="1" applyAlignment="1">
      <alignment horizontal="center"/>
    </xf>
    <xf numFmtId="1" fontId="2" fillId="35" borderId="13" xfId="0" applyNumberFormat="1" applyFont="1" applyFill="1" applyBorder="1" applyAlignment="1">
      <alignment horizontal="center"/>
    </xf>
    <xf numFmtId="1" fontId="0" fillId="37" borderId="18" xfId="0" applyNumberFormat="1" applyFill="1" applyBorder="1" applyAlignment="1" applyProtection="1">
      <alignment/>
      <protection locked="0"/>
    </xf>
    <xf numFmtId="1" fontId="0" fillId="39" borderId="19" xfId="0" applyNumberFormat="1" applyFill="1" applyBorder="1" applyAlignment="1" applyProtection="1">
      <alignment horizontal="right"/>
      <protection hidden="1"/>
    </xf>
    <xf numFmtId="3" fontId="0" fillId="37" borderId="20" xfId="0" applyNumberFormat="1" applyFill="1" applyBorder="1" applyAlignment="1" applyProtection="1">
      <alignment/>
      <protection locked="0"/>
    </xf>
    <xf numFmtId="1" fontId="0" fillId="39" borderId="21" xfId="0" applyNumberFormat="1" applyFill="1" applyBorder="1" applyAlignment="1" applyProtection="1">
      <alignment/>
      <protection hidden="1"/>
    </xf>
    <xf numFmtId="3" fontId="0" fillId="37" borderId="18" xfId="0" applyNumberFormat="1" applyFill="1" applyBorder="1" applyAlignment="1" applyProtection="1">
      <alignment/>
      <protection locked="0"/>
    </xf>
    <xf numFmtId="1" fontId="0" fillId="39" borderId="22" xfId="0" applyNumberFormat="1" applyFill="1" applyBorder="1" applyAlignment="1" applyProtection="1">
      <alignment/>
      <protection hidden="1"/>
    </xf>
    <xf numFmtId="0" fontId="1" fillId="0" borderId="0" xfId="0" applyFont="1" applyAlignment="1">
      <alignment/>
    </xf>
    <xf numFmtId="0" fontId="5" fillId="0" borderId="23" xfId="0" applyFont="1" applyFill="1" applyBorder="1" applyAlignment="1">
      <alignment horizontal="center" vertical="top" wrapText="1"/>
    </xf>
    <xf numFmtId="0" fontId="4" fillId="0" borderId="0" xfId="0" applyFont="1" applyFill="1" applyAlignment="1">
      <alignment/>
    </xf>
    <xf numFmtId="0" fontId="4" fillId="0" borderId="24" xfId="0" applyFont="1" applyFill="1" applyBorder="1" applyAlignment="1">
      <alignment vertical="top" wrapText="1"/>
    </xf>
    <xf numFmtId="0" fontId="4" fillId="0" borderId="23"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6" fillId="0" borderId="0" xfId="0" applyFont="1" applyAlignment="1">
      <alignment/>
    </xf>
    <xf numFmtId="0" fontId="6" fillId="40" borderId="0" xfId="0" applyFont="1" applyFill="1" applyBorder="1" applyAlignment="1">
      <alignment/>
    </xf>
    <xf numFmtId="0" fontId="6" fillId="0" borderId="0" xfId="0" applyFont="1" applyBorder="1" applyAlignment="1">
      <alignment/>
    </xf>
    <xf numFmtId="0" fontId="6" fillId="0" borderId="20" xfId="0" applyFont="1" applyBorder="1" applyAlignment="1">
      <alignment/>
    </xf>
    <xf numFmtId="0" fontId="6" fillId="0" borderId="21" xfId="0" applyFont="1" applyBorder="1" applyAlignment="1">
      <alignment/>
    </xf>
    <xf numFmtId="0" fontId="3" fillId="39" borderId="0" xfId="0" applyFont="1" applyFill="1" applyBorder="1" applyAlignment="1">
      <alignment/>
    </xf>
    <xf numFmtId="0" fontId="3" fillId="39" borderId="0" xfId="0" applyFont="1" applyFill="1" applyAlignment="1">
      <alignment/>
    </xf>
    <xf numFmtId="0" fontId="6" fillId="0" borderId="27" xfId="0" applyFont="1" applyBorder="1" applyAlignment="1">
      <alignment/>
    </xf>
    <xf numFmtId="0" fontId="6" fillId="0" borderId="0" xfId="0" applyFont="1" applyBorder="1" applyAlignment="1">
      <alignment horizontal="center"/>
    </xf>
    <xf numFmtId="0" fontId="6" fillId="0" borderId="22" xfId="0" applyFont="1" applyBorder="1" applyAlignment="1">
      <alignment/>
    </xf>
    <xf numFmtId="0" fontId="6" fillId="0" borderId="18"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0" fontId="6" fillId="40" borderId="0" xfId="0" applyFont="1" applyFill="1" applyAlignment="1">
      <alignment/>
    </xf>
    <xf numFmtId="0" fontId="6" fillId="0" borderId="14" xfId="0" applyFont="1" applyBorder="1" applyAlignment="1">
      <alignment/>
    </xf>
    <xf numFmtId="0" fontId="3" fillId="0" borderId="12" xfId="0" applyFont="1" applyBorder="1" applyAlignment="1">
      <alignment/>
    </xf>
    <xf numFmtId="0" fontId="6" fillId="39" borderId="27" xfId="0" applyFont="1" applyFill="1" applyBorder="1" applyAlignment="1">
      <alignment/>
    </xf>
    <xf numFmtId="0" fontId="6" fillId="39" borderId="0" xfId="0" applyFont="1" applyFill="1" applyBorder="1" applyAlignment="1">
      <alignment/>
    </xf>
    <xf numFmtId="0" fontId="3" fillId="39" borderId="28" xfId="0" applyFont="1" applyFill="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3" fillId="39" borderId="12" xfId="0" applyFont="1" applyFill="1" applyBorder="1" applyAlignment="1">
      <alignment/>
    </xf>
    <xf numFmtId="0" fontId="3" fillId="39" borderId="14" xfId="0" applyFont="1" applyFill="1" applyBorder="1" applyAlignment="1">
      <alignment/>
    </xf>
    <xf numFmtId="0" fontId="6" fillId="39" borderId="28" xfId="0" applyFont="1" applyFill="1" applyBorder="1" applyAlignment="1">
      <alignment/>
    </xf>
    <xf numFmtId="0" fontId="6" fillId="39" borderId="12" xfId="0" applyFont="1" applyFill="1" applyBorder="1" applyAlignment="1">
      <alignment/>
    </xf>
    <xf numFmtId="0" fontId="6" fillId="39" borderId="14" xfId="0" applyFont="1" applyFill="1" applyBorder="1" applyAlignment="1">
      <alignment/>
    </xf>
    <xf numFmtId="0" fontId="5" fillId="0" borderId="24"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xf>
    <xf numFmtId="43" fontId="11" fillId="0" borderId="39" xfId="42" applyFont="1" applyBorder="1" applyAlignment="1">
      <alignment horizontal="left"/>
    </xf>
    <xf numFmtId="43" fontId="0" fillId="0" borderId="40" xfId="42" applyBorder="1" applyAlignment="1">
      <alignment/>
    </xf>
    <xf numFmtId="43" fontId="0" fillId="0" borderId="19" xfId="42" applyBorder="1" applyAlignment="1">
      <alignment/>
    </xf>
    <xf numFmtId="43" fontId="0" fillId="0" borderId="0" xfId="42" applyAlignment="1">
      <alignment/>
    </xf>
    <xf numFmtId="43" fontId="11" fillId="0" borderId="41" xfId="42" applyFont="1" applyBorder="1" applyAlignment="1">
      <alignment horizontal="left"/>
    </xf>
    <xf numFmtId="43" fontId="0" fillId="0" borderId="0" xfId="42" applyBorder="1" applyAlignment="1">
      <alignment/>
    </xf>
    <xf numFmtId="43" fontId="0" fillId="0" borderId="21" xfId="42" applyBorder="1" applyAlignment="1">
      <alignment/>
    </xf>
    <xf numFmtId="43" fontId="2" fillId="0" borderId="0" xfId="42" applyFont="1" applyBorder="1" applyAlignment="1">
      <alignment horizontal="center"/>
    </xf>
    <xf numFmtId="43" fontId="2" fillId="0" borderId="0" xfId="42" applyFont="1" applyAlignment="1">
      <alignment horizontal="center"/>
    </xf>
    <xf numFmtId="43" fontId="2" fillId="0" borderId="21" xfId="42" applyFont="1" applyBorder="1" applyAlignment="1">
      <alignment horizontal="center"/>
    </xf>
    <xf numFmtId="43" fontId="0" fillId="0" borderId="41" xfId="42" applyBorder="1" applyAlignment="1">
      <alignment horizontal="center"/>
    </xf>
    <xf numFmtId="43" fontId="0" fillId="33" borderId="41" xfId="42" applyFill="1" applyBorder="1" applyAlignment="1">
      <alignment horizontal="center"/>
    </xf>
    <xf numFmtId="43" fontId="0" fillId="33" borderId="42" xfId="42" applyFill="1" applyBorder="1" applyAlignment="1">
      <alignment horizontal="center"/>
    </xf>
    <xf numFmtId="43" fontId="0" fillId="0" borderId="43" xfId="42" applyBorder="1" applyAlignment="1">
      <alignment horizontal="center"/>
    </xf>
    <xf numFmtId="0" fontId="12" fillId="0" borderId="0" xfId="0" applyFont="1" applyAlignment="1">
      <alignment horizontal="left" wrapText="1"/>
    </xf>
    <xf numFmtId="0" fontId="0" fillId="0" borderId="0" xfId="0" applyAlignment="1">
      <alignment horizontal="left" wrapText="1"/>
    </xf>
    <xf numFmtId="185" fontId="0" fillId="36" borderId="0" xfId="42" applyNumberFormat="1" applyFill="1" applyBorder="1" applyAlignment="1">
      <alignment/>
    </xf>
    <xf numFmtId="185" fontId="0" fillId="36" borderId="21" xfId="42" applyNumberFormat="1" applyFill="1" applyBorder="1" applyAlignment="1">
      <alignment/>
    </xf>
    <xf numFmtId="185" fontId="0" fillId="36" borderId="0" xfId="42" applyNumberFormat="1" applyFill="1" applyBorder="1" applyAlignment="1">
      <alignment horizontal="left" vertical="top" wrapText="1"/>
    </xf>
    <xf numFmtId="185" fontId="0" fillId="36" borderId="21" xfId="42" applyNumberFormat="1" applyFill="1" applyBorder="1" applyAlignment="1">
      <alignment horizontal="left" vertical="top" wrapText="1"/>
    </xf>
    <xf numFmtId="185" fontId="0" fillId="36" borderId="27" xfId="42" applyNumberFormat="1" applyFill="1" applyBorder="1" applyAlignment="1">
      <alignment horizontal="left" vertical="top" wrapText="1"/>
    </xf>
    <xf numFmtId="185" fontId="0" fillId="36" borderId="22" xfId="42" applyNumberFormat="1" applyFill="1" applyBorder="1" applyAlignment="1">
      <alignment horizontal="left" vertical="top" wrapText="1"/>
    </xf>
    <xf numFmtId="183" fontId="0" fillId="33" borderId="44" xfId="65" applyNumberFormat="1" applyFill="1" applyBorder="1" applyAlignment="1">
      <alignment horizontal="center" vertical="top" wrapText="1"/>
    </xf>
    <xf numFmtId="183" fontId="0" fillId="33" borderId="35" xfId="65" applyNumberFormat="1" applyFill="1" applyBorder="1" applyAlignment="1">
      <alignment/>
    </xf>
    <xf numFmtId="183" fontId="0" fillId="33" borderId="45" xfId="65" applyNumberFormat="1" applyFill="1" applyBorder="1" applyAlignment="1">
      <alignment/>
    </xf>
    <xf numFmtId="0" fontId="0" fillId="0" borderId="18" xfId="0" applyFont="1" applyBorder="1" applyAlignment="1">
      <alignment/>
    </xf>
    <xf numFmtId="0" fontId="6" fillId="0" borderId="27" xfId="0" applyFont="1" applyBorder="1" applyAlignment="1">
      <alignment horizontal="center"/>
    </xf>
    <xf numFmtId="0" fontId="6" fillId="0" borderId="46" xfId="0" applyFont="1" applyBorder="1" applyAlignment="1">
      <alignment/>
    </xf>
    <xf numFmtId="0" fontId="6" fillId="0" borderId="40" xfId="0" applyFont="1" applyBorder="1" applyAlignment="1">
      <alignment/>
    </xf>
    <xf numFmtId="0" fontId="6" fillId="0" borderId="28" xfId="42" applyNumberFormat="1" applyFont="1" applyBorder="1" applyAlignment="1">
      <alignment horizontal="center"/>
    </xf>
    <xf numFmtId="0" fontId="6" fillId="0" borderId="14" xfId="42" applyNumberFormat="1" applyFont="1" applyBorder="1" applyAlignment="1">
      <alignment horizontal="center"/>
    </xf>
    <xf numFmtId="0" fontId="6" fillId="0" borderId="27" xfId="42" applyNumberFormat="1" applyFont="1" applyBorder="1" applyAlignment="1">
      <alignment horizontal="center"/>
    </xf>
    <xf numFmtId="0" fontId="6" fillId="0" borderId="22" xfId="42" applyNumberFormat="1" applyFont="1" applyBorder="1" applyAlignment="1">
      <alignment horizontal="center"/>
    </xf>
    <xf numFmtId="0" fontId="6" fillId="0" borderId="27" xfId="0" applyFont="1" applyBorder="1" applyAlignment="1">
      <alignment horizontal="center" vertical="top"/>
    </xf>
    <xf numFmtId="0" fontId="6" fillId="0" borderId="0" xfId="0" applyFont="1" applyBorder="1" applyAlignment="1">
      <alignment horizontal="right"/>
    </xf>
    <xf numFmtId="0" fontId="6" fillId="0" borderId="21" xfId="0" applyFont="1" applyBorder="1" applyAlignment="1">
      <alignment horizontal="center"/>
    </xf>
    <xf numFmtId="0" fontId="3" fillId="39" borderId="40" xfId="0" applyFont="1" applyFill="1" applyBorder="1" applyAlignment="1">
      <alignment/>
    </xf>
    <xf numFmtId="0" fontId="3" fillId="39" borderId="19" xfId="0" applyFont="1" applyFill="1" applyBorder="1" applyAlignment="1">
      <alignment/>
    </xf>
    <xf numFmtId="0" fontId="6" fillId="0" borderId="17" xfId="0" applyFont="1" applyBorder="1" applyAlignment="1">
      <alignment horizontal="center"/>
    </xf>
    <xf numFmtId="0" fontId="6" fillId="0" borderId="0" xfId="0" applyFont="1" applyBorder="1" applyAlignment="1">
      <alignment horizontal="left" vertical="top" wrapText="1"/>
    </xf>
    <xf numFmtId="0" fontId="16" fillId="41" borderId="7" xfId="0" applyFont="1" applyFill="1" applyBorder="1" applyAlignment="1">
      <alignment horizontal="center" wrapText="1"/>
    </xf>
    <xf numFmtId="0" fontId="15" fillId="0" borderId="7" xfId="0" applyFont="1" applyBorder="1" applyAlignment="1">
      <alignment horizontal="center" wrapText="1"/>
    </xf>
    <xf numFmtId="0" fontId="6" fillId="0" borderId="19" xfId="0" applyFont="1" applyBorder="1" applyAlignment="1">
      <alignment/>
    </xf>
    <xf numFmtId="0" fontId="15" fillId="0" borderId="0" xfId="0" applyFont="1" applyBorder="1" applyAlignment="1">
      <alignment/>
    </xf>
    <xf numFmtId="0" fontId="0" fillId="0" borderId="0" xfId="0" applyBorder="1" applyAlignment="1">
      <alignment/>
    </xf>
    <xf numFmtId="0" fontId="0" fillId="0" borderId="21" xfId="0" applyBorder="1" applyAlignment="1">
      <alignment/>
    </xf>
    <xf numFmtId="0" fontId="16" fillId="41" borderId="47" xfId="0" applyFont="1" applyFill="1" applyBorder="1" applyAlignment="1">
      <alignment horizontal="center" wrapText="1"/>
    </xf>
    <xf numFmtId="0" fontId="15" fillId="0" borderId="47" xfId="0" applyFont="1" applyBorder="1" applyAlignment="1">
      <alignment horizontal="center" wrapText="1"/>
    </xf>
    <xf numFmtId="0" fontId="15" fillId="0" borderId="48" xfId="0" applyFont="1" applyBorder="1" applyAlignment="1">
      <alignment horizontal="center" wrapText="1"/>
    </xf>
    <xf numFmtId="0" fontId="15" fillId="0" borderId="49" xfId="0" applyFont="1" applyBorder="1" applyAlignment="1">
      <alignment horizontal="center" wrapText="1"/>
    </xf>
    <xf numFmtId="0" fontId="6" fillId="0" borderId="13" xfId="0" applyFont="1" applyBorder="1" applyAlignment="1">
      <alignment horizontal="left" vertical="top" wrapText="1"/>
    </xf>
    <xf numFmtId="0" fontId="6" fillId="0" borderId="0" xfId="0" applyFont="1" applyFill="1" applyBorder="1" applyAlignment="1">
      <alignment horizontal="center"/>
    </xf>
    <xf numFmtId="9" fontId="0" fillId="0" borderId="0" xfId="42" applyNumberFormat="1" applyAlignment="1">
      <alignment/>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Alignment="1">
      <alignment horizontal="center" vertical="center"/>
    </xf>
    <xf numFmtId="0" fontId="4" fillId="42" borderId="24" xfId="0" applyFont="1" applyFill="1" applyBorder="1" applyAlignment="1">
      <alignment horizontal="center" vertical="center" wrapText="1"/>
    </xf>
    <xf numFmtId="0" fontId="4" fillId="42" borderId="2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42" borderId="23"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Alignment="1">
      <alignment horizontal="left" wrapText="1"/>
    </xf>
    <xf numFmtId="0" fontId="2" fillId="0" borderId="0" xfId="0" applyFont="1" applyAlignment="1">
      <alignment horizontal="left"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center" vertical="center" wrapText="1"/>
    </xf>
    <xf numFmtId="0" fontId="6" fillId="0" borderId="18" xfId="0" applyFont="1" applyBorder="1" applyAlignment="1">
      <alignment horizontal="left" vertical="top" wrapText="1"/>
    </xf>
    <xf numFmtId="0" fontId="6" fillId="0" borderId="22"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52" xfId="0" applyFont="1" applyBorder="1" applyAlignment="1">
      <alignment horizontal="left" vertical="top" wrapText="1"/>
    </xf>
    <xf numFmtId="0" fontId="6" fillId="0" borderId="0" xfId="0" applyFont="1" applyBorder="1" applyAlignment="1">
      <alignment horizontal="left" vertical="top" wrapText="1"/>
    </xf>
    <xf numFmtId="0" fontId="6" fillId="0" borderId="46" xfId="0" applyFont="1" applyBorder="1" applyAlignment="1">
      <alignment horizontal="left" vertical="top" wrapText="1"/>
    </xf>
    <xf numFmtId="0" fontId="6" fillId="0" borderId="40"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46" xfId="0" applyFont="1" applyBorder="1" applyAlignment="1">
      <alignment horizontal="left" vertical="top"/>
    </xf>
    <xf numFmtId="0" fontId="6" fillId="0" borderId="40" xfId="0" applyFont="1" applyBorder="1" applyAlignment="1">
      <alignment horizontal="left" vertical="top"/>
    </xf>
    <xf numFmtId="0" fontId="6" fillId="0" borderId="19" xfId="0" applyFont="1" applyBorder="1" applyAlignment="1">
      <alignment horizontal="left" vertical="top"/>
    </xf>
    <xf numFmtId="0" fontId="6" fillId="0" borderId="18" xfId="0" applyFont="1" applyBorder="1" applyAlignment="1">
      <alignment horizontal="left" vertical="top"/>
    </xf>
    <xf numFmtId="0" fontId="6" fillId="0" borderId="27" xfId="0" applyFont="1" applyBorder="1" applyAlignment="1">
      <alignment horizontal="left" vertical="top"/>
    </xf>
    <xf numFmtId="0" fontId="6" fillId="0" borderId="22" xfId="0" applyFont="1" applyBorder="1" applyAlignment="1">
      <alignment horizontal="left" vertical="top"/>
    </xf>
    <xf numFmtId="0" fontId="6" fillId="0" borderId="30" xfId="0" applyFont="1" applyBorder="1" applyAlignment="1">
      <alignment horizontal="left" wrapText="1"/>
    </xf>
    <xf numFmtId="0" fontId="4" fillId="0" borderId="24" xfId="0" applyFont="1" applyFill="1" applyBorder="1" applyAlignment="1">
      <alignment vertical="top" wrapText="1"/>
    </xf>
    <xf numFmtId="0" fontId="4" fillId="0" borderId="26" xfId="0" applyFont="1" applyFill="1" applyBorder="1" applyAlignment="1">
      <alignment vertical="top" wrapText="1"/>
    </xf>
    <xf numFmtId="0" fontId="4" fillId="0" borderId="25" xfId="0" applyFont="1" applyFill="1" applyBorder="1" applyAlignment="1">
      <alignment vertical="top" wrapText="1"/>
    </xf>
    <xf numFmtId="0" fontId="10" fillId="0" borderId="12"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14"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43" fontId="2" fillId="33" borderId="12" xfId="42" applyFont="1" applyFill="1" applyBorder="1" applyAlignment="1">
      <alignment horizontal="center"/>
    </xf>
    <xf numFmtId="43" fontId="2" fillId="33" borderId="28" xfId="42" applyFont="1" applyFill="1" applyBorder="1" applyAlignment="1">
      <alignment horizontal="center"/>
    </xf>
    <xf numFmtId="43" fontId="2" fillId="33" borderId="14" xfId="42" applyFont="1" applyFill="1" applyBorder="1" applyAlignment="1">
      <alignment horizontal="center"/>
    </xf>
    <xf numFmtId="43" fontId="0" fillId="36" borderId="52" xfId="42" applyNumberFormat="1" applyFill="1" applyBorder="1" applyAlignment="1">
      <alignment horizontal="center"/>
    </xf>
    <xf numFmtId="43" fontId="0" fillId="36" borderId="52" xfId="42" applyFill="1" applyBorder="1" applyAlignment="1">
      <alignment horizontal="center"/>
    </xf>
    <xf numFmtId="43" fontId="2" fillId="33" borderId="57" xfId="42" applyFont="1" applyFill="1" applyBorder="1" applyAlignment="1">
      <alignment horizontal="center" vertical="top" wrapText="1"/>
    </xf>
    <xf numFmtId="9" fontId="0" fillId="33" borderId="52" xfId="42" applyNumberFormat="1" applyFill="1" applyBorder="1" applyAlignment="1">
      <alignment horizontal="center"/>
    </xf>
    <xf numFmtId="43" fontId="2" fillId="33" borderId="52" xfId="42" applyFont="1" applyFill="1" applyBorder="1" applyAlignment="1">
      <alignment horizontal="center" vertical="top" wrapText="1"/>
    </xf>
    <xf numFmtId="43" fontId="0" fillId="33" borderId="52" xfId="42" applyFill="1" applyBorder="1" applyAlignment="1">
      <alignment horizontal="center"/>
    </xf>
    <xf numFmtId="10" fontId="0" fillId="33" borderId="52" xfId="42" applyNumberForma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 Style1" xfId="55"/>
    <cellStyle name="Normal - Style2" xfId="56"/>
    <cellStyle name="Normal - Style3" xfId="57"/>
    <cellStyle name="Normal - Style4" xfId="58"/>
    <cellStyle name="Normal - Style5" xfId="59"/>
    <cellStyle name="Normal - Style6" xfId="60"/>
    <cellStyle name="Normal - Style7" xfId="61"/>
    <cellStyle name="Normal - Style8"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Speed Range (Min to Max RPM) - KPH</a:t>
            </a:r>
          </a:p>
        </c:rich>
      </c:tx>
      <c:layout>
        <c:manualLayout>
          <c:xMode val="factor"/>
          <c:yMode val="factor"/>
          <c:x val="-0.01175"/>
          <c:y val="0"/>
        </c:manualLayout>
      </c:layout>
      <c:spPr>
        <a:noFill/>
        <a:ln>
          <a:noFill/>
        </a:ln>
      </c:spPr>
    </c:title>
    <c:plotArea>
      <c:layout>
        <c:manualLayout>
          <c:xMode val="edge"/>
          <c:yMode val="edge"/>
          <c:x val="0.069"/>
          <c:y val="0.2"/>
          <c:w val="0.7075"/>
          <c:h val="0.681"/>
        </c:manualLayout>
      </c:layout>
      <c:lineChart>
        <c:grouping val="standard"/>
        <c:varyColors val="0"/>
        <c:ser>
          <c:idx val="0"/>
          <c:order val="0"/>
          <c:tx>
            <c:v>1st Gear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Gearing!$D$4:$E$4</c:f>
              <c:numCache/>
            </c:numRef>
          </c:val>
          <c:smooth val="0"/>
        </c:ser>
        <c:ser>
          <c:idx val="1"/>
          <c:order val="1"/>
          <c:tx>
            <c:v>2nd Gear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Gearing!$D$5:$E$5</c:f>
              <c:numCache/>
            </c:numRef>
          </c:val>
          <c:smooth val="0"/>
        </c:ser>
        <c:ser>
          <c:idx val="2"/>
          <c:order val="2"/>
          <c:tx>
            <c:v>3rd Gear</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Gearing!$D$6:$E$6</c:f>
              <c:numCache/>
            </c:numRef>
          </c:val>
          <c:smooth val="0"/>
        </c:ser>
        <c:ser>
          <c:idx val="3"/>
          <c:order val="3"/>
          <c:tx>
            <c:v>4th Gear</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Gearing!$D$7:$E$7</c:f>
              <c:numCache/>
            </c:numRef>
          </c:val>
          <c:smooth val="0"/>
        </c:ser>
        <c:ser>
          <c:idx val="4"/>
          <c:order val="4"/>
          <c:tx>
            <c:v>5th Gear</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Gearing!$D$8:$E$8</c:f>
              <c:numCache/>
            </c:numRef>
          </c:val>
          <c:smooth val="0"/>
        </c:ser>
        <c:ser>
          <c:idx val="5"/>
          <c:order val="5"/>
          <c:tx>
            <c:v>6th Gear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Gearing!$D$9:$E$9</c:f>
              <c:numCache/>
            </c:numRef>
          </c:val>
          <c:smooth val="0"/>
        </c:ser>
        <c:marker val="1"/>
        <c:axId val="47273174"/>
        <c:axId val="22805383"/>
      </c:lineChart>
      <c:catAx>
        <c:axId val="472731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Engine RPM</a:t>
                </a:r>
              </a:p>
            </c:rich>
          </c:tx>
          <c:layout>
            <c:manualLayout>
              <c:xMode val="factor"/>
              <c:yMode val="factor"/>
              <c:x val="-0.01625"/>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2805383"/>
        <c:crosses val="autoZero"/>
        <c:auto val="0"/>
        <c:lblOffset val="100"/>
        <c:tickLblSkip val="1"/>
        <c:noMultiLvlLbl val="0"/>
      </c:catAx>
      <c:valAx>
        <c:axId val="228053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KPH</a:t>
                </a:r>
              </a:p>
            </c:rich>
          </c:tx>
          <c:layout>
            <c:manualLayout>
              <c:xMode val="factor"/>
              <c:yMode val="factor"/>
              <c:x val="-0.014"/>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47273174"/>
        <c:crossesAt val="1"/>
        <c:crossBetween val="between"/>
        <c:dispUnits/>
      </c:valAx>
      <c:spPr>
        <a:solidFill>
          <a:srgbClr val="C0C0C0"/>
        </a:solidFill>
        <a:ln w="12700">
          <a:solidFill>
            <a:srgbClr val="808080"/>
          </a:solidFill>
        </a:ln>
      </c:spPr>
    </c:plotArea>
    <c:legend>
      <c:legendPos val="r"/>
      <c:layout>
        <c:manualLayout>
          <c:xMode val="edge"/>
          <c:yMode val="edge"/>
          <c:x val="0.793"/>
          <c:y val="0.2765"/>
          <c:w val="0.19525"/>
          <c:h val="0.4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Speed Range (Min to Max RPM) - MPH</a:t>
            </a:r>
          </a:p>
        </c:rich>
      </c:tx>
      <c:layout>
        <c:manualLayout>
          <c:xMode val="factor"/>
          <c:yMode val="factor"/>
          <c:x val="0.01875"/>
          <c:y val="0"/>
        </c:manualLayout>
      </c:layout>
      <c:spPr>
        <a:noFill/>
        <a:ln>
          <a:noFill/>
        </a:ln>
      </c:spPr>
    </c:title>
    <c:plotArea>
      <c:layout>
        <c:manualLayout>
          <c:xMode val="edge"/>
          <c:yMode val="edge"/>
          <c:x val="0.079"/>
          <c:y val="0.19275"/>
          <c:w val="0.66525"/>
          <c:h val="0.6885"/>
        </c:manualLayout>
      </c:layout>
      <c:lineChart>
        <c:grouping val="standard"/>
        <c:varyColors val="0"/>
        <c:ser>
          <c:idx val="0"/>
          <c:order val="0"/>
          <c:tx>
            <c:v>1st Gear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Gearing!$D$14:$E$14</c:f>
              <c:numCache/>
            </c:numRef>
          </c:val>
          <c:smooth val="0"/>
        </c:ser>
        <c:ser>
          <c:idx val="1"/>
          <c:order val="1"/>
          <c:tx>
            <c:v>2nd Gear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Gearing!$D$15:$E$15</c:f>
              <c:numCache/>
            </c:numRef>
          </c:val>
          <c:smooth val="0"/>
        </c:ser>
        <c:ser>
          <c:idx val="2"/>
          <c:order val="2"/>
          <c:tx>
            <c:v>3rd Gear</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Gearing!$D$16:$E$16</c:f>
              <c:numCache/>
            </c:numRef>
          </c:val>
          <c:smooth val="0"/>
        </c:ser>
        <c:ser>
          <c:idx val="3"/>
          <c:order val="3"/>
          <c:tx>
            <c:v>4th Gear</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Gearing!$D$17:$E$17</c:f>
              <c:numCache/>
            </c:numRef>
          </c:val>
          <c:smooth val="0"/>
        </c:ser>
        <c:ser>
          <c:idx val="4"/>
          <c:order val="4"/>
          <c:tx>
            <c:v>5th Gear</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Gearing!$B$15:$B$16</c:f>
              <c:numCache/>
            </c:numRef>
          </c:cat>
          <c:val>
            <c:numRef>
              <c:f>Gearing!$D$18:$E$18</c:f>
              <c:numCache/>
            </c:numRef>
          </c:val>
          <c:smooth val="0"/>
        </c:ser>
        <c:ser>
          <c:idx val="5"/>
          <c:order val="5"/>
          <c:tx>
            <c:v>6th Gear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Gearing!$D$19:$E$19</c:f>
              <c:numCache/>
            </c:numRef>
          </c:val>
          <c:smooth val="0"/>
        </c:ser>
        <c:marker val="1"/>
        <c:axId val="3921856"/>
        <c:axId val="35296705"/>
      </c:lineChart>
      <c:catAx>
        <c:axId val="39218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Engine RPM</a:t>
                </a:r>
              </a:p>
            </c:rich>
          </c:tx>
          <c:layout>
            <c:manualLayout>
              <c:xMode val="factor"/>
              <c:yMode val="factor"/>
              <c:x val="-0.016"/>
              <c:y val="0.00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5296705"/>
        <c:crosses val="autoZero"/>
        <c:auto val="0"/>
        <c:lblOffset val="100"/>
        <c:tickLblSkip val="1"/>
        <c:noMultiLvlLbl val="0"/>
      </c:catAx>
      <c:valAx>
        <c:axId val="352967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MPH</a:t>
                </a:r>
              </a:p>
            </c:rich>
          </c:tx>
          <c:layout>
            <c:manualLayout>
              <c:xMode val="factor"/>
              <c:yMode val="factor"/>
              <c:x val="-0.017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3921856"/>
        <c:crossesAt val="1"/>
        <c:crossBetween val="between"/>
        <c:dispUnits/>
      </c:valAx>
      <c:spPr>
        <a:solidFill>
          <a:srgbClr val="C0C0C0"/>
        </a:solidFill>
        <a:ln w="12700">
          <a:solidFill>
            <a:srgbClr val="808080"/>
          </a:solidFill>
        </a:ln>
      </c:spPr>
    </c:plotArea>
    <c:legend>
      <c:legendPos val="r"/>
      <c:layout>
        <c:manualLayout>
          <c:xMode val="edge"/>
          <c:yMode val="edge"/>
          <c:x val="0.76275"/>
          <c:y val="0.27025"/>
          <c:w val="0.22375"/>
          <c:h val="0.46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38100</xdr:rowOff>
    </xdr:from>
    <xdr:to>
      <xdr:col>4</xdr:col>
      <xdr:colOff>590550</xdr:colOff>
      <xdr:row>35</xdr:row>
      <xdr:rowOff>38100</xdr:rowOff>
    </xdr:to>
    <xdr:graphicFrame>
      <xdr:nvGraphicFramePr>
        <xdr:cNvPr id="1" name="Chart 1"/>
        <xdr:cNvGraphicFramePr/>
      </xdr:nvGraphicFramePr>
      <xdr:xfrm>
        <a:off x="38100" y="3590925"/>
        <a:ext cx="4133850" cy="2428875"/>
      </xdr:xfrm>
      <a:graphic>
        <a:graphicData uri="http://schemas.openxmlformats.org/drawingml/2006/chart">
          <c:chart xmlns:c="http://schemas.openxmlformats.org/drawingml/2006/chart" r:id="rId1"/>
        </a:graphicData>
      </a:graphic>
    </xdr:graphicFrame>
    <xdr:clientData/>
  </xdr:twoCellAnchor>
  <xdr:twoCellAnchor>
    <xdr:from>
      <xdr:col>4</xdr:col>
      <xdr:colOff>628650</xdr:colOff>
      <xdr:row>20</xdr:row>
      <xdr:rowOff>38100</xdr:rowOff>
    </xdr:from>
    <xdr:to>
      <xdr:col>9</xdr:col>
      <xdr:colOff>9525</xdr:colOff>
      <xdr:row>35</xdr:row>
      <xdr:rowOff>57150</xdr:rowOff>
    </xdr:to>
    <xdr:graphicFrame>
      <xdr:nvGraphicFramePr>
        <xdr:cNvPr id="2" name="Chart 2"/>
        <xdr:cNvGraphicFramePr/>
      </xdr:nvGraphicFramePr>
      <xdr:xfrm>
        <a:off x="4210050" y="3590925"/>
        <a:ext cx="3619500" cy="2447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zoomScale="75" zoomScaleNormal="75" zoomScalePageLayoutView="0" workbookViewId="0" topLeftCell="A1">
      <selection activeCell="A1" sqref="A1"/>
    </sheetView>
  </sheetViews>
  <sheetFormatPr defaultColWidth="8.8515625" defaultRowHeight="12.75"/>
  <cols>
    <col min="1" max="2" width="4.140625" style="45" customWidth="1"/>
    <col min="3" max="3" width="5.57421875" style="45" customWidth="1"/>
    <col min="4" max="7" width="17.421875" style="45" customWidth="1"/>
    <col min="8" max="9" width="18.57421875" style="46" customWidth="1"/>
    <col min="10" max="11" width="8.8515625" style="46" customWidth="1"/>
    <col min="12" max="25" width="8.8515625" style="47" customWidth="1"/>
    <col min="26" max="16384" width="8.8515625" style="45" customWidth="1"/>
  </cols>
  <sheetData>
    <row r="1" spans="1:9" ht="15">
      <c r="A1" s="108"/>
      <c r="B1" s="109"/>
      <c r="C1" s="109"/>
      <c r="D1" s="109"/>
      <c r="E1" s="109"/>
      <c r="F1" s="109"/>
      <c r="G1" s="109"/>
      <c r="H1" s="109"/>
      <c r="I1" s="123"/>
    </row>
    <row r="2" spans="1:9" ht="15">
      <c r="A2" s="48"/>
      <c r="B2" s="47"/>
      <c r="C2" s="47"/>
      <c r="D2" s="47"/>
      <c r="E2" s="47"/>
      <c r="F2" s="47"/>
      <c r="G2" s="47"/>
      <c r="H2" s="47"/>
      <c r="I2" s="49"/>
    </row>
    <row r="3" spans="1:9" ht="15">
      <c r="A3" s="48"/>
      <c r="B3" s="47" t="s">
        <v>135</v>
      </c>
      <c r="C3" s="47"/>
      <c r="D3" s="47"/>
      <c r="E3" s="47"/>
      <c r="F3" s="47"/>
      <c r="G3" s="47"/>
      <c r="H3" s="47"/>
      <c r="I3" s="49"/>
    </row>
    <row r="4" spans="1:9" ht="15">
      <c r="A4" s="48"/>
      <c r="B4" s="47"/>
      <c r="C4" s="47" t="s">
        <v>188</v>
      </c>
      <c r="D4" s="47"/>
      <c r="E4" s="47"/>
      <c r="F4" s="47"/>
      <c r="G4" s="47"/>
      <c r="H4" s="47"/>
      <c r="I4" s="49"/>
    </row>
    <row r="5" spans="1:9" ht="15">
      <c r="A5" s="48"/>
      <c r="B5" s="47"/>
      <c r="C5" s="47" t="s">
        <v>136</v>
      </c>
      <c r="D5" s="47"/>
      <c r="E5" s="47"/>
      <c r="F5" s="47"/>
      <c r="G5" s="47"/>
      <c r="H5" s="47"/>
      <c r="I5" s="49"/>
    </row>
    <row r="6" spans="1:9" ht="15">
      <c r="A6" s="48"/>
      <c r="B6" s="47"/>
      <c r="C6" s="47" t="s">
        <v>189</v>
      </c>
      <c r="D6" s="47"/>
      <c r="E6" s="47"/>
      <c r="F6" s="47"/>
      <c r="G6" s="47"/>
      <c r="H6" s="47"/>
      <c r="I6" s="49"/>
    </row>
    <row r="7" spans="1:9" ht="15">
      <c r="A7" s="48"/>
      <c r="B7" s="47" t="s">
        <v>163</v>
      </c>
      <c r="C7" s="47"/>
      <c r="D7" s="47"/>
      <c r="E7" s="47"/>
      <c r="F7" s="47"/>
      <c r="G7" s="47"/>
      <c r="H7" s="47"/>
      <c r="I7" s="49"/>
    </row>
    <row r="8" spans="1:9" ht="15">
      <c r="A8" s="48"/>
      <c r="B8" s="47" t="s">
        <v>134</v>
      </c>
      <c r="C8" s="47"/>
      <c r="D8" s="47"/>
      <c r="E8" s="47"/>
      <c r="F8" s="47"/>
      <c r="G8" s="47"/>
      <c r="H8" s="47"/>
      <c r="I8" s="49"/>
    </row>
    <row r="9" spans="1:9" ht="15">
      <c r="A9" s="48"/>
      <c r="B9" s="47" t="s">
        <v>131</v>
      </c>
      <c r="C9" s="47"/>
      <c r="D9" s="47"/>
      <c r="E9" s="47"/>
      <c r="F9" s="47"/>
      <c r="G9" s="47"/>
      <c r="H9" s="47"/>
      <c r="I9" s="49"/>
    </row>
    <row r="10" spans="1:9" ht="15">
      <c r="A10" s="48"/>
      <c r="B10" s="47" t="s">
        <v>190</v>
      </c>
      <c r="C10" s="47"/>
      <c r="D10" s="47"/>
      <c r="E10" s="47"/>
      <c r="F10" s="47"/>
      <c r="G10" s="47"/>
      <c r="H10" s="47"/>
      <c r="I10" s="49"/>
    </row>
    <row r="11" spans="1:9" ht="15">
      <c r="A11" s="48"/>
      <c r="B11" s="47" t="s">
        <v>132</v>
      </c>
      <c r="C11" s="47"/>
      <c r="D11" s="47"/>
      <c r="E11" s="47"/>
      <c r="F11" s="47"/>
      <c r="G11" s="47"/>
      <c r="H11" s="47"/>
      <c r="I11" s="49"/>
    </row>
    <row r="12" spans="1:9" ht="15">
      <c r="A12" s="48"/>
      <c r="B12" s="47" t="s">
        <v>191</v>
      </c>
      <c r="C12" s="47"/>
      <c r="D12" s="47"/>
      <c r="E12" s="47"/>
      <c r="F12" s="47"/>
      <c r="G12" s="47"/>
      <c r="H12" s="47"/>
      <c r="I12" s="49"/>
    </row>
    <row r="13" spans="1:9" ht="15">
      <c r="A13" s="48"/>
      <c r="B13" s="47" t="s">
        <v>130</v>
      </c>
      <c r="C13" s="47"/>
      <c r="D13" s="47"/>
      <c r="E13" s="47"/>
      <c r="F13" s="47"/>
      <c r="G13" s="47"/>
      <c r="H13" s="47"/>
      <c r="I13" s="49"/>
    </row>
    <row r="14" spans="1:9" ht="15">
      <c r="A14" s="48"/>
      <c r="B14" s="47"/>
      <c r="C14" s="47" t="s">
        <v>140</v>
      </c>
      <c r="D14" s="47"/>
      <c r="E14" s="47"/>
      <c r="F14" s="47"/>
      <c r="G14" s="47"/>
      <c r="H14" s="47"/>
      <c r="I14" s="49"/>
    </row>
    <row r="15" spans="1:9" ht="15">
      <c r="A15" s="48"/>
      <c r="B15" s="47"/>
      <c r="C15" s="47" t="s">
        <v>56</v>
      </c>
      <c r="D15" s="47"/>
      <c r="E15" s="47"/>
      <c r="F15" s="47"/>
      <c r="G15" s="47"/>
      <c r="H15" s="47"/>
      <c r="I15" s="49"/>
    </row>
    <row r="16" spans="1:9" ht="15">
      <c r="A16" s="48"/>
      <c r="B16" s="47"/>
      <c r="C16" s="47" t="s">
        <v>86</v>
      </c>
      <c r="D16" s="47"/>
      <c r="E16" s="47"/>
      <c r="F16" s="47"/>
      <c r="G16" s="47"/>
      <c r="H16" s="47"/>
      <c r="I16" s="49"/>
    </row>
    <row r="17" spans="1:9" ht="15">
      <c r="A17" s="48"/>
      <c r="B17" s="47" t="s">
        <v>143</v>
      </c>
      <c r="C17" s="47"/>
      <c r="D17" s="47"/>
      <c r="E17" s="47"/>
      <c r="F17" s="47"/>
      <c r="G17" s="47"/>
      <c r="H17" s="47"/>
      <c r="I17" s="49"/>
    </row>
    <row r="18" spans="1:9" ht="15">
      <c r="A18" s="48"/>
      <c r="B18" s="47"/>
      <c r="C18" s="47" t="s">
        <v>133</v>
      </c>
      <c r="D18" s="47"/>
      <c r="E18" s="47"/>
      <c r="F18" s="47"/>
      <c r="G18" s="47"/>
      <c r="H18" s="47"/>
      <c r="I18" s="49"/>
    </row>
    <row r="19" spans="1:9" ht="15">
      <c r="A19" s="48"/>
      <c r="B19" s="47"/>
      <c r="C19" s="47" t="s">
        <v>144</v>
      </c>
      <c r="D19" s="47"/>
      <c r="E19" s="47"/>
      <c r="F19" s="47"/>
      <c r="G19" s="47"/>
      <c r="H19" s="47"/>
      <c r="I19" s="49"/>
    </row>
    <row r="20" spans="1:9" ht="15">
      <c r="A20" s="48"/>
      <c r="B20" s="47"/>
      <c r="C20" s="47" t="s">
        <v>192</v>
      </c>
      <c r="D20" s="47"/>
      <c r="E20" s="47"/>
      <c r="F20" s="47"/>
      <c r="G20" s="47"/>
      <c r="H20" s="47"/>
      <c r="I20" s="49"/>
    </row>
    <row r="21" spans="1:9" ht="15">
      <c r="A21" s="48"/>
      <c r="B21" s="47"/>
      <c r="C21" s="47"/>
      <c r="D21" s="47" t="s">
        <v>193</v>
      </c>
      <c r="E21" s="47"/>
      <c r="F21" s="47"/>
      <c r="G21" s="47"/>
      <c r="H21" s="47"/>
      <c r="I21" s="49"/>
    </row>
    <row r="22" spans="1:9" ht="15">
      <c r="A22" s="48"/>
      <c r="B22" s="47"/>
      <c r="C22" s="47"/>
      <c r="D22" s="47" t="s">
        <v>194</v>
      </c>
      <c r="E22" s="47"/>
      <c r="F22" s="47"/>
      <c r="G22" s="47"/>
      <c r="H22" s="47"/>
      <c r="I22" s="49"/>
    </row>
    <row r="23" spans="1:9" ht="15">
      <c r="A23" s="48"/>
      <c r="B23" s="47"/>
      <c r="C23" s="47"/>
      <c r="D23" s="47" t="s">
        <v>195</v>
      </c>
      <c r="E23" s="47"/>
      <c r="F23" s="47"/>
      <c r="G23" s="47"/>
      <c r="H23" s="47"/>
      <c r="I23" s="49"/>
    </row>
    <row r="24" spans="1:9" ht="15">
      <c r="A24" s="48"/>
      <c r="B24" s="47" t="s">
        <v>137</v>
      </c>
      <c r="C24" s="47"/>
      <c r="D24" s="47"/>
      <c r="E24" s="47"/>
      <c r="F24" s="47"/>
      <c r="G24" s="47"/>
      <c r="H24" s="47"/>
      <c r="I24" s="49"/>
    </row>
    <row r="25" spans="1:9" ht="15">
      <c r="A25" s="48"/>
      <c r="B25" s="47"/>
      <c r="C25" s="47" t="s">
        <v>170</v>
      </c>
      <c r="D25" s="47"/>
      <c r="E25" s="47"/>
      <c r="F25" s="47"/>
      <c r="G25" s="47"/>
      <c r="H25" s="47"/>
      <c r="I25" s="49"/>
    </row>
    <row r="26" spans="1:9" ht="15">
      <c r="A26" s="48"/>
      <c r="B26" s="47"/>
      <c r="C26" s="47" t="s">
        <v>138</v>
      </c>
      <c r="D26" s="47"/>
      <c r="E26" s="47"/>
      <c r="F26" s="47"/>
      <c r="G26" s="47"/>
      <c r="H26" s="47"/>
      <c r="I26" s="49"/>
    </row>
    <row r="27" spans="1:9" ht="15">
      <c r="A27" s="48"/>
      <c r="B27" s="47"/>
      <c r="C27" s="47" t="s">
        <v>224</v>
      </c>
      <c r="D27" s="47"/>
      <c r="E27" s="47"/>
      <c r="F27" s="47"/>
      <c r="G27" s="47"/>
      <c r="H27" s="47"/>
      <c r="I27" s="49"/>
    </row>
    <row r="28" spans="1:9" ht="15">
      <c r="A28" s="48"/>
      <c r="B28" s="47"/>
      <c r="C28" s="47" t="s">
        <v>171</v>
      </c>
      <c r="D28" s="47"/>
      <c r="E28" s="47"/>
      <c r="F28" s="47"/>
      <c r="G28" s="47"/>
      <c r="H28" s="47"/>
      <c r="I28" s="49"/>
    </row>
    <row r="29" spans="1:9" ht="15">
      <c r="A29" s="48"/>
      <c r="B29" s="47"/>
      <c r="C29" s="47" t="s">
        <v>196</v>
      </c>
      <c r="D29" s="47"/>
      <c r="E29" s="47"/>
      <c r="F29" s="47"/>
      <c r="G29" s="47"/>
      <c r="H29" s="47"/>
      <c r="I29" s="49"/>
    </row>
    <row r="30" spans="1:9" ht="15">
      <c r="A30" s="48"/>
      <c r="B30" s="47"/>
      <c r="C30" s="47"/>
      <c r="D30" s="47"/>
      <c r="E30" s="47"/>
      <c r="F30" s="47"/>
      <c r="G30" s="47"/>
      <c r="H30" s="47"/>
      <c r="I30" s="49"/>
    </row>
    <row r="31" spans="1:9" ht="15">
      <c r="A31" s="48"/>
      <c r="B31" s="47"/>
      <c r="C31" s="47"/>
      <c r="D31" s="47"/>
      <c r="E31" s="47"/>
      <c r="F31" s="47"/>
      <c r="G31" s="47"/>
      <c r="H31" s="47"/>
      <c r="I31" s="49"/>
    </row>
    <row r="32" spans="1:9" ht="15">
      <c r="A32" s="48"/>
      <c r="B32" s="47"/>
      <c r="C32" s="47"/>
      <c r="D32" s="47"/>
      <c r="E32" s="47"/>
      <c r="F32" s="47"/>
      <c r="G32" s="47"/>
      <c r="H32" s="47"/>
      <c r="I32" s="49"/>
    </row>
    <row r="33" spans="1:9" ht="15">
      <c r="A33" s="48"/>
      <c r="B33" s="47"/>
      <c r="C33" s="47"/>
      <c r="D33" s="124" t="s">
        <v>265</v>
      </c>
      <c r="E33" s="125"/>
      <c r="F33" s="125"/>
      <c r="G33" s="125"/>
      <c r="H33" s="125"/>
      <c r="I33" s="126"/>
    </row>
    <row r="34" spans="1:9" ht="30">
      <c r="A34" s="48"/>
      <c r="B34" s="47"/>
      <c r="C34" s="47"/>
      <c r="D34" s="121" t="s">
        <v>266</v>
      </c>
      <c r="E34" s="121" t="s">
        <v>267</v>
      </c>
      <c r="F34" s="121" t="s">
        <v>268</v>
      </c>
      <c r="G34" s="121" t="s">
        <v>269</v>
      </c>
      <c r="H34" s="121" t="s">
        <v>270</v>
      </c>
      <c r="I34" s="127" t="s">
        <v>271</v>
      </c>
    </row>
    <row r="35" spans="1:9" ht="27" customHeight="1">
      <c r="A35" s="48"/>
      <c r="B35" s="47"/>
      <c r="C35" s="47"/>
      <c r="D35" s="122" t="s">
        <v>272</v>
      </c>
      <c r="E35" s="122" t="s">
        <v>273</v>
      </c>
      <c r="F35" s="122" t="s">
        <v>274</v>
      </c>
      <c r="G35" s="122" t="s">
        <v>275</v>
      </c>
      <c r="H35" s="122" t="s">
        <v>274</v>
      </c>
      <c r="I35" s="128" t="s">
        <v>276</v>
      </c>
    </row>
    <row r="36" spans="1:9" ht="29.25" thickBot="1">
      <c r="A36" s="55"/>
      <c r="B36" s="52"/>
      <c r="C36" s="52"/>
      <c r="D36" s="129" t="s">
        <v>277</v>
      </c>
      <c r="E36" s="129" t="s">
        <v>278</v>
      </c>
      <c r="F36" s="129" t="s">
        <v>279</v>
      </c>
      <c r="G36" s="129" t="s">
        <v>278</v>
      </c>
      <c r="H36" s="129" t="s">
        <v>279</v>
      </c>
      <c r="I36" s="130" t="s">
        <v>276</v>
      </c>
    </row>
  </sheetData>
  <sheetProtection/>
  <printOptions/>
  <pageMargins left="0.54" right="0.4" top="0.54" bottom="0.64" header="0.3" footer="0.3"/>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2:AB105"/>
  <sheetViews>
    <sheetView zoomScale="75" zoomScaleNormal="75" zoomScalePageLayoutView="0" workbookViewId="0" topLeftCell="A1">
      <pane xSplit="2" topLeftCell="C1" activePane="topRight" state="frozen"/>
      <selection pane="topLeft" activeCell="A1" sqref="A1"/>
      <selection pane="topRight" activeCell="C1" sqref="C1"/>
    </sheetView>
  </sheetViews>
  <sheetFormatPr defaultColWidth="8.8515625" defaultRowHeight="18.75" customHeight="1"/>
  <cols>
    <col min="1" max="1" width="4.140625" style="45" customWidth="1"/>
    <col min="2" max="2" width="28.8515625" style="45" customWidth="1"/>
    <col min="3" max="10" width="17.421875" style="45" customWidth="1"/>
    <col min="11" max="14" width="8.8515625" style="46" customWidth="1"/>
    <col min="15" max="28" width="8.8515625" style="47" customWidth="1"/>
    <col min="29" max="16384" width="8.8515625" style="45" customWidth="1"/>
  </cols>
  <sheetData>
    <row r="1" ht="18.75" customHeight="1" thickBot="1"/>
    <row r="2" spans="1:10" ht="18.75" customHeight="1" thickBot="1">
      <c r="A2" s="66" t="s">
        <v>145</v>
      </c>
      <c r="B2" s="56"/>
      <c r="C2" s="56"/>
      <c r="D2" s="56"/>
      <c r="E2" s="56"/>
      <c r="F2" s="56"/>
      <c r="G2" s="56"/>
      <c r="H2" s="56"/>
      <c r="I2" s="56"/>
      <c r="J2" s="65"/>
    </row>
    <row r="3" spans="1:10" ht="18.75" customHeight="1" thickBot="1">
      <c r="A3" s="48" t="s">
        <v>0</v>
      </c>
      <c r="B3" s="47"/>
      <c r="C3" s="151"/>
      <c r="D3" s="152"/>
      <c r="E3" s="47"/>
      <c r="F3" s="47"/>
      <c r="G3" s="47"/>
      <c r="H3" s="47"/>
      <c r="I3" s="47"/>
      <c r="J3" s="49"/>
    </row>
    <row r="4" spans="1:10" ht="18.75" customHeight="1" thickBot="1">
      <c r="A4" s="48" t="s">
        <v>1</v>
      </c>
      <c r="B4" s="47"/>
      <c r="C4" s="153"/>
      <c r="D4" s="154"/>
      <c r="E4" s="47"/>
      <c r="F4" s="47"/>
      <c r="G4" s="47"/>
      <c r="H4" s="47"/>
      <c r="I4" s="47"/>
      <c r="J4" s="49"/>
    </row>
    <row r="5" spans="1:10" ht="18.75" customHeight="1" thickBot="1">
      <c r="A5" s="48" t="s">
        <v>251</v>
      </c>
      <c r="B5" s="47"/>
      <c r="C5" s="115" t="s">
        <v>256</v>
      </c>
      <c r="D5" s="119" t="s">
        <v>252</v>
      </c>
      <c r="E5" s="115" t="s">
        <v>255</v>
      </c>
      <c r="F5" s="119" t="s">
        <v>253</v>
      </c>
      <c r="G5" s="115" t="s">
        <v>254</v>
      </c>
      <c r="H5" s="119">
        <v>2004</v>
      </c>
      <c r="I5" s="115" t="s">
        <v>257</v>
      </c>
      <c r="J5" s="116"/>
    </row>
    <row r="6" spans="1:10" ht="18.75" customHeight="1">
      <c r="A6" s="48" t="s">
        <v>258</v>
      </c>
      <c r="B6" s="47"/>
      <c r="C6" s="162" t="s">
        <v>259</v>
      </c>
      <c r="D6" s="163"/>
      <c r="E6" s="163"/>
      <c r="F6" s="163"/>
      <c r="G6" s="163"/>
      <c r="H6" s="163"/>
      <c r="I6" s="163"/>
      <c r="J6" s="164"/>
    </row>
    <row r="7" spans="1:10" ht="18.75" customHeight="1" thickBot="1">
      <c r="A7" s="48"/>
      <c r="B7" s="47"/>
      <c r="C7" s="165"/>
      <c r="D7" s="166"/>
      <c r="E7" s="166"/>
      <c r="F7" s="166"/>
      <c r="G7" s="166"/>
      <c r="H7" s="166"/>
      <c r="I7" s="166"/>
      <c r="J7" s="167"/>
    </row>
    <row r="8" spans="1:28" s="51" customFormat="1" ht="18.75" customHeight="1" thickBot="1">
      <c r="A8" s="73" t="s">
        <v>281</v>
      </c>
      <c r="B8" s="69"/>
      <c r="C8" s="69"/>
      <c r="D8" s="69"/>
      <c r="E8" s="69"/>
      <c r="F8" s="69"/>
      <c r="G8" s="69"/>
      <c r="H8" s="69"/>
      <c r="I8" s="69"/>
      <c r="J8" s="74"/>
      <c r="K8" s="50"/>
      <c r="L8" s="50"/>
      <c r="M8" s="50"/>
      <c r="N8" s="50"/>
      <c r="O8" s="50"/>
      <c r="P8" s="50"/>
      <c r="Q8" s="50"/>
      <c r="R8" s="50"/>
      <c r="S8" s="50"/>
      <c r="T8" s="50"/>
      <c r="U8" s="50"/>
      <c r="V8" s="50"/>
      <c r="W8" s="50"/>
      <c r="X8" s="50"/>
      <c r="Y8" s="50"/>
      <c r="Z8" s="50"/>
      <c r="AA8" s="50"/>
      <c r="AB8" s="50"/>
    </row>
    <row r="9" spans="1:10" ht="18.75" customHeight="1" thickBot="1">
      <c r="A9" s="48"/>
      <c r="B9" s="47" t="s">
        <v>282</v>
      </c>
      <c r="C9" s="131"/>
      <c r="D9" s="120"/>
      <c r="E9" s="120"/>
      <c r="F9" s="120"/>
      <c r="G9" s="47"/>
      <c r="H9" s="47"/>
      <c r="I9" s="47"/>
      <c r="J9" s="49"/>
    </row>
    <row r="10" spans="1:10" ht="18.75" customHeight="1" thickBot="1">
      <c r="A10" s="48"/>
      <c r="B10" s="47" t="s">
        <v>283</v>
      </c>
      <c r="C10" s="131"/>
      <c r="D10" s="120"/>
      <c r="E10" s="120"/>
      <c r="F10" s="120"/>
      <c r="G10" s="47"/>
      <c r="H10" s="47"/>
      <c r="I10" s="47"/>
      <c r="J10" s="49"/>
    </row>
    <row r="11" spans="1:10" ht="18.75" customHeight="1" thickBot="1">
      <c r="A11" s="48"/>
      <c r="B11" s="47" t="s">
        <v>284</v>
      </c>
      <c r="C11" s="131"/>
      <c r="D11" s="120"/>
      <c r="E11" s="120"/>
      <c r="F11" s="120"/>
      <c r="G11" s="47"/>
      <c r="H11" s="47"/>
      <c r="I11" s="47"/>
      <c r="J11" s="49"/>
    </row>
    <row r="12" spans="1:28" s="51" customFormat="1" ht="18.75" customHeight="1" thickBot="1">
      <c r="A12" s="73" t="s">
        <v>2</v>
      </c>
      <c r="B12" s="69"/>
      <c r="C12" s="69"/>
      <c r="D12" s="69"/>
      <c r="E12" s="69"/>
      <c r="F12" s="69"/>
      <c r="G12" s="69"/>
      <c r="H12" s="69"/>
      <c r="I12" s="69"/>
      <c r="J12" s="74"/>
      <c r="K12" s="50"/>
      <c r="L12" s="50"/>
      <c r="M12" s="50"/>
      <c r="N12" s="50"/>
      <c r="O12" s="50"/>
      <c r="P12" s="50"/>
      <c r="Q12" s="50"/>
      <c r="R12" s="50"/>
      <c r="S12" s="50"/>
      <c r="T12" s="50"/>
      <c r="U12" s="50"/>
      <c r="V12" s="50"/>
      <c r="W12" s="50"/>
      <c r="X12" s="50"/>
      <c r="Y12" s="50"/>
      <c r="Z12" s="50"/>
      <c r="AA12" s="50"/>
      <c r="AB12" s="50"/>
    </row>
    <row r="13" spans="1:10" ht="18.75" customHeight="1" thickBot="1">
      <c r="A13" s="48"/>
      <c r="B13" s="47"/>
      <c r="C13" s="156"/>
      <c r="D13" s="156"/>
      <c r="E13" s="156"/>
      <c r="F13" s="156"/>
      <c r="G13" s="47"/>
      <c r="H13" s="47"/>
      <c r="I13" s="47"/>
      <c r="J13" s="49"/>
    </row>
    <row r="14" spans="1:10" ht="18.75" customHeight="1">
      <c r="A14" s="48"/>
      <c r="B14" s="47" t="s">
        <v>8</v>
      </c>
      <c r="C14" s="157" t="s">
        <v>260</v>
      </c>
      <c r="D14" s="158"/>
      <c r="E14" s="158"/>
      <c r="F14" s="158"/>
      <c r="G14" s="158"/>
      <c r="H14" s="158"/>
      <c r="I14" s="158"/>
      <c r="J14" s="159"/>
    </row>
    <row r="15" spans="1:10" ht="18.75" customHeight="1" thickBot="1">
      <c r="A15" s="48"/>
      <c r="B15" s="47"/>
      <c r="C15" s="160"/>
      <c r="D15" s="156"/>
      <c r="E15" s="156"/>
      <c r="F15" s="156"/>
      <c r="G15" s="156"/>
      <c r="H15" s="156"/>
      <c r="I15" s="156"/>
      <c r="J15" s="161"/>
    </row>
    <row r="16" spans="1:28" s="51" customFormat="1" ht="18.75" customHeight="1" thickBot="1">
      <c r="A16" s="73" t="s">
        <v>166</v>
      </c>
      <c r="B16" s="69"/>
      <c r="C16" s="117" t="s">
        <v>167</v>
      </c>
      <c r="D16" s="117"/>
      <c r="E16" s="117"/>
      <c r="F16" s="117"/>
      <c r="G16" s="117" t="s">
        <v>82</v>
      </c>
      <c r="H16" s="117"/>
      <c r="I16" s="117"/>
      <c r="J16" s="118"/>
      <c r="K16" s="50"/>
      <c r="L16" s="50"/>
      <c r="M16" s="50"/>
      <c r="N16" s="50"/>
      <c r="O16" s="50"/>
      <c r="P16" s="50"/>
      <c r="Q16" s="50"/>
      <c r="R16" s="50"/>
      <c r="S16" s="50"/>
      <c r="T16" s="50"/>
      <c r="U16" s="50"/>
      <c r="V16" s="50"/>
      <c r="W16" s="50"/>
      <c r="X16" s="50"/>
      <c r="Y16" s="50"/>
      <c r="Z16" s="50"/>
      <c r="AA16" s="50"/>
      <c r="AB16" s="50"/>
    </row>
    <row r="17" spans="1:10" ht="18.75" customHeight="1">
      <c r="A17" s="48"/>
      <c r="B17" s="47" t="s">
        <v>164</v>
      </c>
      <c r="C17" s="155">
        <v>16</v>
      </c>
      <c r="D17" s="155"/>
      <c r="E17" s="155"/>
      <c r="F17" s="155"/>
      <c r="G17" s="155">
        <v>16</v>
      </c>
      <c r="H17" s="155"/>
      <c r="I17" s="155"/>
      <c r="J17" s="155"/>
    </row>
    <row r="18" spans="1:10" ht="18.75" customHeight="1">
      <c r="A18" s="48"/>
      <c r="B18" s="47" t="s">
        <v>165</v>
      </c>
      <c r="C18" s="155">
        <v>40</v>
      </c>
      <c r="D18" s="155"/>
      <c r="E18" s="155"/>
      <c r="F18" s="155"/>
      <c r="G18" s="155">
        <v>42</v>
      </c>
      <c r="H18" s="155"/>
      <c r="I18" s="155"/>
      <c r="J18" s="155"/>
    </row>
    <row r="19" spans="1:10" ht="18.75" customHeight="1" thickBot="1">
      <c r="A19" s="48"/>
      <c r="B19" s="47"/>
      <c r="C19" s="156"/>
      <c r="D19" s="156"/>
      <c r="E19" s="156"/>
      <c r="F19" s="156"/>
      <c r="G19" s="47"/>
      <c r="H19" s="47"/>
      <c r="I19" s="47"/>
      <c r="J19" s="49"/>
    </row>
    <row r="20" spans="1:28" s="51" customFormat="1" ht="18.75" customHeight="1" thickBot="1">
      <c r="A20" s="73" t="s">
        <v>3</v>
      </c>
      <c r="B20" s="69"/>
      <c r="C20" s="69"/>
      <c r="D20" s="69"/>
      <c r="E20" s="69"/>
      <c r="F20" s="69"/>
      <c r="G20" s="69"/>
      <c r="H20" s="69"/>
      <c r="I20" s="69"/>
      <c r="J20" s="74"/>
      <c r="K20" s="50"/>
      <c r="L20" s="50"/>
      <c r="M20" s="50"/>
      <c r="N20" s="50"/>
      <c r="O20" s="50"/>
      <c r="P20" s="50"/>
      <c r="Q20" s="50"/>
      <c r="R20" s="50"/>
      <c r="S20" s="50"/>
      <c r="T20" s="50"/>
      <c r="U20" s="50"/>
      <c r="V20" s="50"/>
      <c r="W20" s="50"/>
      <c r="X20" s="50"/>
      <c r="Y20" s="50"/>
      <c r="Z20" s="50"/>
      <c r="AA20" s="50"/>
      <c r="AB20" s="50"/>
    </row>
    <row r="21" spans="1:10" ht="18.75" customHeight="1" thickBot="1">
      <c r="A21" s="108"/>
      <c r="B21" s="109" t="s">
        <v>148</v>
      </c>
      <c r="C21" s="56" t="s">
        <v>214</v>
      </c>
      <c r="D21" s="56"/>
      <c r="E21" s="56"/>
      <c r="F21" s="56" t="s">
        <v>286</v>
      </c>
      <c r="G21" s="56"/>
      <c r="H21" s="110" t="s">
        <v>236</v>
      </c>
      <c r="I21" s="111" t="s">
        <v>237</v>
      </c>
      <c r="J21" s="111" t="s">
        <v>239</v>
      </c>
    </row>
    <row r="22" spans="1:10" ht="18.75" customHeight="1" thickBot="1">
      <c r="A22" s="48"/>
      <c r="B22" s="47" t="s">
        <v>150</v>
      </c>
      <c r="C22" s="52" t="s">
        <v>149</v>
      </c>
      <c r="D22" s="52" t="s">
        <v>146</v>
      </c>
      <c r="E22" s="52" t="s">
        <v>152</v>
      </c>
      <c r="F22" s="107">
        <v>32</v>
      </c>
      <c r="G22" s="52" t="s">
        <v>242</v>
      </c>
      <c r="H22" s="112">
        <f>+F22*1.08</f>
        <v>34.56</v>
      </c>
      <c r="I22" s="113">
        <f>+F22*1.12</f>
        <v>35.84</v>
      </c>
      <c r="J22" s="113"/>
    </row>
    <row r="23" spans="1:10" ht="18.75" customHeight="1" thickBot="1">
      <c r="A23" s="48"/>
      <c r="B23" s="47" t="s">
        <v>151</v>
      </c>
      <c r="C23" s="52" t="s">
        <v>149</v>
      </c>
      <c r="D23" s="52" t="s">
        <v>147</v>
      </c>
      <c r="E23" s="52" t="s">
        <v>152</v>
      </c>
      <c r="F23" s="107">
        <v>30</v>
      </c>
      <c r="G23" s="52" t="s">
        <v>240</v>
      </c>
      <c r="H23" s="112">
        <f>+F23*1.18</f>
        <v>35.4</v>
      </c>
      <c r="I23" s="113">
        <f>+F23*1.22</f>
        <v>36.6</v>
      </c>
      <c r="J23" s="113"/>
    </row>
    <row r="24" spans="1:10" ht="18.75" customHeight="1" thickBot="1">
      <c r="A24" s="48"/>
      <c r="B24" s="47" t="s">
        <v>238</v>
      </c>
      <c r="C24" s="114" t="s">
        <v>210</v>
      </c>
      <c r="D24" s="114" t="s">
        <v>211</v>
      </c>
      <c r="E24" s="114" t="s">
        <v>212</v>
      </c>
      <c r="F24" s="114" t="s">
        <v>213</v>
      </c>
      <c r="G24" s="47"/>
      <c r="H24" s="47"/>
      <c r="I24" s="47"/>
      <c r="J24" s="49"/>
    </row>
    <row r="25" spans="1:10" ht="18.75" customHeight="1">
      <c r="A25" s="48"/>
      <c r="B25" s="47" t="s">
        <v>169</v>
      </c>
      <c r="C25" s="53" t="s">
        <v>4</v>
      </c>
      <c r="D25" s="53" t="s">
        <v>5</v>
      </c>
      <c r="E25" s="132" t="s">
        <v>6</v>
      </c>
      <c r="F25" s="53" t="s">
        <v>7</v>
      </c>
      <c r="G25" s="47"/>
      <c r="H25" s="47"/>
      <c r="I25" s="47"/>
      <c r="J25" s="49"/>
    </row>
    <row r="26" spans="1:10" ht="18.75" customHeight="1">
      <c r="A26" s="48"/>
      <c r="B26" s="47" t="s">
        <v>168</v>
      </c>
      <c r="C26" s="132" t="s">
        <v>4</v>
      </c>
      <c r="D26" s="53" t="s">
        <v>5</v>
      </c>
      <c r="E26" s="53" t="s">
        <v>6</v>
      </c>
      <c r="F26" s="53" t="s">
        <v>7</v>
      </c>
      <c r="G26" s="47"/>
      <c r="H26" s="47"/>
      <c r="I26" s="47"/>
      <c r="J26" s="49"/>
    </row>
    <row r="27" spans="1:10" ht="18.75" customHeight="1" thickBot="1">
      <c r="A27" s="48"/>
      <c r="B27" s="47" t="s">
        <v>88</v>
      </c>
      <c r="C27" s="52">
        <f>225+30</f>
        <v>255</v>
      </c>
      <c r="D27" s="52" t="s">
        <v>241</v>
      </c>
      <c r="E27" s="52"/>
      <c r="F27" s="52" t="s">
        <v>285</v>
      </c>
      <c r="G27" s="47"/>
      <c r="H27" s="47"/>
      <c r="I27" s="47"/>
      <c r="J27" s="49"/>
    </row>
    <row r="28" spans="1:10" ht="18.75" customHeight="1" thickBot="1">
      <c r="A28" s="55"/>
      <c r="B28" s="52"/>
      <c r="C28" s="52"/>
      <c r="D28" s="52"/>
      <c r="E28" s="52"/>
      <c r="F28" s="52"/>
      <c r="G28" s="52"/>
      <c r="H28" s="52"/>
      <c r="I28" s="52"/>
      <c r="J28" s="54"/>
    </row>
    <row r="29" spans="1:28" s="51" customFormat="1" ht="18.75" customHeight="1" thickBot="1">
      <c r="A29" s="73" t="s">
        <v>9</v>
      </c>
      <c r="B29" s="69"/>
      <c r="C29" s="69" t="s">
        <v>81</v>
      </c>
      <c r="D29" s="69"/>
      <c r="E29" s="69"/>
      <c r="F29" s="69"/>
      <c r="G29" s="69" t="s">
        <v>82</v>
      </c>
      <c r="H29" s="69"/>
      <c r="I29" s="69"/>
      <c r="J29" s="74"/>
      <c r="K29" s="50"/>
      <c r="L29" s="50"/>
      <c r="M29" s="50"/>
      <c r="N29" s="50"/>
      <c r="O29" s="50"/>
      <c r="P29" s="50"/>
      <c r="Q29" s="50"/>
      <c r="R29" s="50"/>
      <c r="S29" s="50"/>
      <c r="T29" s="50"/>
      <c r="U29" s="50"/>
      <c r="V29" s="50"/>
      <c r="W29" s="50"/>
      <c r="X29" s="50"/>
      <c r="Y29" s="50"/>
      <c r="Z29" s="50"/>
      <c r="AA29" s="50"/>
      <c r="AB29" s="50"/>
    </row>
    <row r="30" spans="1:10" ht="18.75" customHeight="1" thickBot="1">
      <c r="A30" s="48"/>
      <c r="B30" s="47" t="s">
        <v>87</v>
      </c>
      <c r="C30" s="55" t="s">
        <v>206</v>
      </c>
      <c r="D30" s="52"/>
      <c r="E30" s="52"/>
      <c r="F30" s="54"/>
      <c r="G30" s="55"/>
      <c r="H30" s="52"/>
      <c r="I30" s="52"/>
      <c r="J30" s="54"/>
    </row>
    <row r="31" spans="1:10" ht="18.75" customHeight="1" thickBot="1">
      <c r="A31" s="48"/>
      <c r="B31" s="47" t="s">
        <v>38</v>
      </c>
      <c r="C31" s="55" t="s">
        <v>150</v>
      </c>
      <c r="D31" s="52"/>
      <c r="E31" s="52" t="s">
        <v>151</v>
      </c>
      <c r="F31" s="54"/>
      <c r="G31" s="55" t="s">
        <v>150</v>
      </c>
      <c r="H31" s="52"/>
      <c r="I31" s="52" t="s">
        <v>151</v>
      </c>
      <c r="J31" s="54"/>
    </row>
    <row r="32" spans="1:10" ht="18.75" customHeight="1" thickBot="1">
      <c r="A32" s="48"/>
      <c r="B32" s="47" t="s">
        <v>228</v>
      </c>
      <c r="C32" s="55" t="s">
        <v>230</v>
      </c>
      <c r="D32" s="52" t="s">
        <v>229</v>
      </c>
      <c r="E32" s="52"/>
      <c r="F32" s="54"/>
      <c r="G32" s="55"/>
      <c r="H32" s="52"/>
      <c r="I32" s="52"/>
      <c r="J32" s="54"/>
    </row>
    <row r="33" spans="1:10" ht="18.75" customHeight="1" thickBot="1">
      <c r="A33" s="48"/>
      <c r="B33" s="47" t="s">
        <v>141</v>
      </c>
      <c r="C33" s="55" t="s">
        <v>231</v>
      </c>
      <c r="D33" s="52"/>
      <c r="E33" s="52"/>
      <c r="F33" s="54"/>
      <c r="G33" s="55"/>
      <c r="H33" s="52"/>
      <c r="I33" s="52"/>
      <c r="J33" s="54"/>
    </row>
    <row r="34" spans="1:10" ht="18.75" customHeight="1" thickBot="1">
      <c r="A34" s="48"/>
      <c r="B34" s="47"/>
      <c r="C34" s="106" t="s">
        <v>216</v>
      </c>
      <c r="D34" s="107" t="s">
        <v>150</v>
      </c>
      <c r="E34" s="107" t="s">
        <v>151</v>
      </c>
      <c r="F34" s="54"/>
      <c r="G34" s="52"/>
      <c r="H34" s="52"/>
      <c r="I34" s="52"/>
      <c r="J34" s="54"/>
    </row>
    <row r="35" spans="1:10" ht="18.75" customHeight="1" thickBot="1">
      <c r="A35" s="48"/>
      <c r="B35" s="47" t="s">
        <v>217</v>
      </c>
      <c r="C35" s="55" t="s">
        <v>218</v>
      </c>
      <c r="D35" s="107">
        <v>127</v>
      </c>
      <c r="E35" s="107">
        <v>135</v>
      </c>
      <c r="F35" s="54"/>
      <c r="G35" s="52"/>
      <c r="H35" s="52"/>
      <c r="I35" s="52"/>
      <c r="J35" s="54"/>
    </row>
    <row r="36" spans="1:10" ht="18.75" customHeight="1" thickBot="1">
      <c r="A36" s="48"/>
      <c r="B36" s="47" t="s">
        <v>215</v>
      </c>
      <c r="C36" s="55" t="s">
        <v>219</v>
      </c>
      <c r="D36" s="107">
        <f>+D35-32</f>
        <v>95</v>
      </c>
      <c r="E36" s="107">
        <f>+E35-34</f>
        <v>101</v>
      </c>
      <c r="F36" s="54"/>
      <c r="G36" s="52"/>
      <c r="H36" s="52"/>
      <c r="I36" s="52"/>
      <c r="J36" s="54"/>
    </row>
    <row r="37" spans="1:10" ht="18.75" customHeight="1" thickBot="1">
      <c r="A37" s="48"/>
      <c r="B37" s="47" t="s">
        <v>221</v>
      </c>
      <c r="C37" s="55" t="s">
        <v>220</v>
      </c>
      <c r="D37" s="107">
        <f>+D35-35</f>
        <v>92</v>
      </c>
      <c r="E37" s="107">
        <f>+E35-35</f>
        <v>100</v>
      </c>
      <c r="F37" s="54"/>
      <c r="G37" s="52"/>
      <c r="H37" s="52"/>
      <c r="I37" s="52"/>
      <c r="J37" s="54"/>
    </row>
    <row r="38" spans="1:10" ht="18.75" customHeight="1" thickBot="1">
      <c r="A38" s="48"/>
      <c r="B38" s="47" t="s">
        <v>222</v>
      </c>
      <c r="C38" s="55"/>
      <c r="D38" s="107">
        <f>+D35-((D36+D37)/2)</f>
        <v>33.5</v>
      </c>
      <c r="E38" s="107">
        <f>+E35-((E36+E37)/2)</f>
        <v>34.5</v>
      </c>
      <c r="F38" s="54"/>
      <c r="G38" s="52"/>
      <c r="H38" s="52"/>
      <c r="I38" s="52"/>
      <c r="J38" s="54"/>
    </row>
    <row r="39" spans="1:10" ht="18.75" customHeight="1" thickBot="1">
      <c r="A39" s="48"/>
      <c r="B39" s="47" t="s">
        <v>280</v>
      </c>
      <c r="C39" s="55">
        <v>5</v>
      </c>
      <c r="D39" s="107" t="s">
        <v>157</v>
      </c>
      <c r="E39" s="107"/>
      <c r="F39" s="54"/>
      <c r="G39" s="52"/>
      <c r="H39" s="52"/>
      <c r="I39" s="52"/>
      <c r="J39" s="54"/>
    </row>
    <row r="40" spans="1:10" ht="18.75" customHeight="1" thickBot="1">
      <c r="A40" s="48"/>
      <c r="B40" s="47" t="s">
        <v>172</v>
      </c>
      <c r="C40" s="55" t="s">
        <v>246</v>
      </c>
      <c r="D40" s="52" t="s">
        <v>173</v>
      </c>
      <c r="E40" s="52"/>
      <c r="F40" s="54"/>
      <c r="G40" s="52" t="s">
        <v>245</v>
      </c>
      <c r="H40" s="52" t="s">
        <v>173</v>
      </c>
      <c r="I40" s="52"/>
      <c r="J40" s="54"/>
    </row>
    <row r="41" spans="1:10" ht="18.75" customHeight="1" thickBot="1">
      <c r="A41" s="48"/>
      <c r="B41" s="47" t="s">
        <v>172</v>
      </c>
      <c r="C41" s="55"/>
      <c r="D41" s="52" t="s">
        <v>223</v>
      </c>
      <c r="E41" s="52"/>
      <c r="F41" s="54"/>
      <c r="G41" s="52"/>
      <c r="H41" s="52" t="s">
        <v>223</v>
      </c>
      <c r="I41" s="52"/>
      <c r="J41" s="54"/>
    </row>
    <row r="42" spans="1:10" ht="18.75" customHeight="1" thickBot="1">
      <c r="A42" s="48"/>
      <c r="B42" s="47"/>
      <c r="C42" s="48"/>
      <c r="D42" s="47"/>
      <c r="E42" s="47"/>
      <c r="F42" s="49"/>
      <c r="G42" s="48"/>
      <c r="H42" s="47"/>
      <c r="I42" s="47"/>
      <c r="J42" s="49"/>
    </row>
    <row r="43" spans="1:28" s="67" customFormat="1" ht="18.75" customHeight="1" thickBot="1">
      <c r="A43" s="73" t="s">
        <v>86</v>
      </c>
      <c r="B43" s="75"/>
      <c r="C43" s="76"/>
      <c r="D43" s="75"/>
      <c r="E43" s="75"/>
      <c r="F43" s="77"/>
      <c r="G43" s="76"/>
      <c r="H43" s="75"/>
      <c r="I43" s="75"/>
      <c r="J43" s="77"/>
      <c r="K43" s="68"/>
      <c r="L43" s="68"/>
      <c r="M43" s="68"/>
      <c r="N43" s="68"/>
      <c r="O43" s="68"/>
      <c r="P43" s="68"/>
      <c r="Q43" s="68"/>
      <c r="R43" s="68"/>
      <c r="S43" s="68"/>
      <c r="T43" s="68"/>
      <c r="U43" s="68"/>
      <c r="V43" s="68"/>
      <c r="W43" s="68"/>
      <c r="X43" s="68"/>
      <c r="Y43" s="68"/>
      <c r="Z43" s="68"/>
      <c r="AA43" s="68"/>
      <c r="AB43" s="68"/>
    </row>
    <row r="44" spans="1:10" ht="18.75" customHeight="1">
      <c r="A44" s="48"/>
      <c r="B44" s="47"/>
      <c r="C44" s="48"/>
      <c r="D44" s="47"/>
      <c r="E44" s="47"/>
      <c r="F44" s="49"/>
      <c r="G44" s="48"/>
      <c r="H44" s="47"/>
      <c r="I44" s="47"/>
      <c r="J44" s="49"/>
    </row>
    <row r="45" spans="1:10" ht="18.75" customHeight="1" thickBot="1">
      <c r="A45" s="48"/>
      <c r="B45" s="47" t="s">
        <v>44</v>
      </c>
      <c r="C45" s="55"/>
      <c r="D45" s="52"/>
      <c r="E45" s="52"/>
      <c r="F45" s="54"/>
      <c r="G45" s="55"/>
      <c r="H45" s="52"/>
      <c r="I45" s="52"/>
      <c r="J45" s="54"/>
    </row>
    <row r="46" spans="1:10" ht="18.75" customHeight="1" thickBot="1">
      <c r="A46" s="48"/>
      <c r="B46" s="47" t="s">
        <v>158</v>
      </c>
      <c r="C46" s="55">
        <v>127</v>
      </c>
      <c r="D46" s="52" t="s">
        <v>157</v>
      </c>
      <c r="E46" s="52" t="s">
        <v>263</v>
      </c>
      <c r="F46" s="54"/>
      <c r="G46" s="52"/>
      <c r="H46" s="52"/>
      <c r="I46" s="52"/>
      <c r="J46" s="54"/>
    </row>
    <row r="47" spans="1:10" ht="18.75" customHeight="1" thickBot="1">
      <c r="A47" s="48"/>
      <c r="B47" s="47" t="s">
        <v>83</v>
      </c>
      <c r="C47" s="55" t="s">
        <v>261</v>
      </c>
      <c r="D47" s="52"/>
      <c r="E47" s="52"/>
      <c r="F47" s="54"/>
      <c r="G47" s="52"/>
      <c r="H47" s="52" t="s">
        <v>157</v>
      </c>
      <c r="I47" s="52"/>
      <c r="J47" s="54" t="s">
        <v>162</v>
      </c>
    </row>
    <row r="48" spans="1:10" ht="18.75" customHeight="1" thickBot="1">
      <c r="A48" s="48"/>
      <c r="B48" s="47" t="s">
        <v>85</v>
      </c>
      <c r="C48" s="55" t="s">
        <v>247</v>
      </c>
      <c r="D48" s="52"/>
      <c r="E48" s="52"/>
      <c r="F48" s="54"/>
      <c r="G48" s="55" t="s">
        <v>248</v>
      </c>
      <c r="H48" s="52"/>
      <c r="I48" s="52"/>
      <c r="J48" s="54"/>
    </row>
    <row r="49" spans="1:10" ht="18.75" customHeight="1" thickBot="1">
      <c r="A49" s="48"/>
      <c r="B49" s="47" t="s">
        <v>84</v>
      </c>
      <c r="C49" s="55" t="s">
        <v>250</v>
      </c>
      <c r="D49" s="52"/>
      <c r="E49" s="52"/>
      <c r="F49" s="54"/>
      <c r="G49" s="55" t="s">
        <v>249</v>
      </c>
      <c r="H49" s="52"/>
      <c r="I49" s="52"/>
      <c r="J49" s="54"/>
    </row>
    <row r="50" spans="1:10" ht="18.75" customHeight="1" thickBot="1">
      <c r="A50" s="48"/>
      <c r="B50" s="47" t="s">
        <v>10</v>
      </c>
      <c r="C50" s="55" t="s">
        <v>226</v>
      </c>
      <c r="D50" s="52"/>
      <c r="E50" s="52"/>
      <c r="F50" s="54"/>
      <c r="G50" s="55"/>
      <c r="H50" s="52"/>
      <c r="I50" s="52"/>
      <c r="J50" s="54"/>
    </row>
    <row r="51" spans="1:10" ht="18.75" customHeight="1" thickBot="1">
      <c r="A51" s="48"/>
      <c r="B51" s="47" t="s">
        <v>153</v>
      </c>
      <c r="C51" s="55" t="s">
        <v>225</v>
      </c>
      <c r="D51" s="52"/>
      <c r="E51" s="52"/>
      <c r="F51" s="54"/>
      <c r="G51" s="55"/>
      <c r="H51" s="52"/>
      <c r="I51" s="52"/>
      <c r="J51" s="54"/>
    </row>
    <row r="52" spans="1:10" ht="18.75" customHeight="1" thickBot="1">
      <c r="A52" s="48"/>
      <c r="B52" s="47" t="s">
        <v>154</v>
      </c>
      <c r="C52" s="55"/>
      <c r="D52" s="52"/>
      <c r="E52" s="52"/>
      <c r="F52" s="54"/>
      <c r="G52" s="55"/>
      <c r="H52" s="52"/>
      <c r="I52" s="52"/>
      <c r="J52" s="54"/>
    </row>
    <row r="53" spans="1:10" ht="18.75" customHeight="1" thickBot="1">
      <c r="A53" s="48"/>
      <c r="B53" s="47" t="s">
        <v>155</v>
      </c>
      <c r="C53" s="55"/>
      <c r="D53" s="52" t="s">
        <v>156</v>
      </c>
      <c r="E53" s="52"/>
      <c r="F53" s="54" t="s">
        <v>157</v>
      </c>
      <c r="G53" s="55"/>
      <c r="H53" s="52" t="s">
        <v>156</v>
      </c>
      <c r="I53" s="52"/>
      <c r="J53" s="54" t="s">
        <v>157</v>
      </c>
    </row>
    <row r="54" spans="1:10" ht="18.75" customHeight="1" thickBot="1">
      <c r="A54" s="48"/>
      <c r="B54" s="47"/>
      <c r="C54" s="48"/>
      <c r="D54" s="47"/>
      <c r="E54" s="47"/>
      <c r="F54" s="49"/>
      <c r="G54" s="48"/>
      <c r="H54" s="47"/>
      <c r="I54" s="47"/>
      <c r="J54" s="49"/>
    </row>
    <row r="55" spans="1:28" s="67" customFormat="1" ht="18.75" customHeight="1" thickBot="1">
      <c r="A55" s="73" t="s">
        <v>56</v>
      </c>
      <c r="B55" s="75"/>
      <c r="C55" s="76"/>
      <c r="D55" s="75"/>
      <c r="E55" s="75"/>
      <c r="F55" s="77"/>
      <c r="G55" s="76"/>
      <c r="H55" s="75"/>
      <c r="I55" s="75"/>
      <c r="J55" s="77"/>
      <c r="K55" s="68"/>
      <c r="L55" s="68"/>
      <c r="M55" s="68"/>
      <c r="N55" s="68"/>
      <c r="O55" s="68"/>
      <c r="P55" s="68"/>
      <c r="Q55" s="68"/>
      <c r="R55" s="68"/>
      <c r="S55" s="68"/>
      <c r="T55" s="68"/>
      <c r="U55" s="68"/>
      <c r="V55" s="68"/>
      <c r="W55" s="68"/>
      <c r="X55" s="68"/>
      <c r="Y55" s="68"/>
      <c r="Z55" s="68"/>
      <c r="AA55" s="68"/>
      <c r="AB55" s="68"/>
    </row>
    <row r="56" spans="1:10" ht="18.75" customHeight="1" thickBot="1">
      <c r="A56" s="48"/>
      <c r="B56" s="47" t="s">
        <v>44</v>
      </c>
      <c r="C56" s="55"/>
      <c r="D56" s="52"/>
      <c r="E56" s="52"/>
      <c r="F56" s="54"/>
      <c r="G56" s="55"/>
      <c r="H56" s="52"/>
      <c r="I56" s="52"/>
      <c r="J56" s="54"/>
    </row>
    <row r="57" spans="1:10" ht="18.75" customHeight="1" thickBot="1">
      <c r="A57" s="48"/>
      <c r="B57" s="47" t="s">
        <v>172</v>
      </c>
      <c r="C57" s="55"/>
      <c r="D57" s="52"/>
      <c r="E57" s="52"/>
      <c r="F57" s="54"/>
      <c r="G57" s="52"/>
      <c r="H57" s="52"/>
      <c r="I57" s="52"/>
      <c r="J57" s="54"/>
    </row>
    <row r="58" spans="1:10" ht="18.75" customHeight="1" thickBot="1">
      <c r="A58" s="48"/>
      <c r="B58" s="47" t="s">
        <v>158</v>
      </c>
      <c r="C58" s="55">
        <v>135</v>
      </c>
      <c r="D58" s="52" t="s">
        <v>157</v>
      </c>
      <c r="E58" s="52" t="s">
        <v>263</v>
      </c>
      <c r="F58" s="54"/>
      <c r="G58" s="52"/>
      <c r="H58" s="52"/>
      <c r="I58" s="55" t="s">
        <v>264</v>
      </c>
      <c r="J58" s="54"/>
    </row>
    <row r="59" spans="1:10" ht="18.75" customHeight="1" thickBot="1">
      <c r="A59" s="48"/>
      <c r="B59" s="47" t="s">
        <v>159</v>
      </c>
      <c r="C59" s="52">
        <v>145</v>
      </c>
      <c r="D59" s="52"/>
      <c r="E59" s="52"/>
      <c r="F59" s="54"/>
      <c r="G59" s="55"/>
      <c r="H59" s="52"/>
      <c r="I59" s="52"/>
      <c r="J59" s="54"/>
    </row>
    <row r="60" spans="1:10" ht="18.75" customHeight="1" thickBot="1">
      <c r="A60" s="48"/>
      <c r="B60" s="47" t="s">
        <v>160</v>
      </c>
      <c r="C60" s="55" t="s">
        <v>262</v>
      </c>
      <c r="D60" s="52"/>
      <c r="E60" s="52"/>
      <c r="F60" s="54"/>
      <c r="G60" s="55"/>
      <c r="H60" s="52"/>
      <c r="I60" s="52"/>
      <c r="J60" s="54"/>
    </row>
    <row r="61" spans="1:10" ht="18.75" customHeight="1" thickBot="1">
      <c r="A61" s="48"/>
      <c r="B61" s="47" t="s">
        <v>161</v>
      </c>
      <c r="C61" s="55"/>
      <c r="D61" s="52"/>
      <c r="E61" s="52"/>
      <c r="F61" s="54"/>
      <c r="G61" s="55"/>
      <c r="H61" s="52"/>
      <c r="I61" s="52"/>
      <c r="J61" s="54"/>
    </row>
    <row r="62" spans="1:10" ht="18.75" customHeight="1">
      <c r="A62" s="48"/>
      <c r="B62" s="47"/>
      <c r="C62" s="48"/>
      <c r="D62" s="47"/>
      <c r="E62" s="47"/>
      <c r="F62" s="49"/>
      <c r="G62" s="48"/>
      <c r="H62" s="47"/>
      <c r="I62" s="47"/>
      <c r="J62" s="49"/>
    </row>
    <row r="63" spans="1:28" s="52" customFormat="1" ht="18.75" customHeight="1" thickBot="1">
      <c r="A63" s="48"/>
      <c r="B63" s="47"/>
      <c r="C63" s="55"/>
      <c r="F63" s="54"/>
      <c r="G63" s="55"/>
      <c r="J63" s="54"/>
      <c r="K63" s="46"/>
      <c r="L63" s="46"/>
      <c r="M63" s="46"/>
      <c r="N63" s="46"/>
      <c r="O63" s="47"/>
      <c r="P63" s="47"/>
      <c r="Q63" s="47"/>
      <c r="R63" s="47"/>
      <c r="S63" s="47"/>
      <c r="T63" s="47"/>
      <c r="U63" s="47"/>
      <c r="V63" s="47"/>
      <c r="W63" s="47"/>
      <c r="X63" s="47"/>
      <c r="Y63" s="47"/>
      <c r="Z63" s="47"/>
      <c r="AA63" s="47"/>
      <c r="AB63" s="47"/>
    </row>
    <row r="64" spans="1:28" s="69" customFormat="1" ht="18.75" customHeight="1" thickBot="1">
      <c r="A64" s="73" t="s">
        <v>142</v>
      </c>
      <c r="J64" s="74"/>
      <c r="K64" s="50"/>
      <c r="L64" s="50"/>
      <c r="M64" s="50"/>
      <c r="N64" s="50"/>
      <c r="O64" s="50"/>
      <c r="P64" s="50"/>
      <c r="Q64" s="50"/>
      <c r="R64" s="50"/>
      <c r="S64" s="50"/>
      <c r="T64" s="50"/>
      <c r="U64" s="50"/>
      <c r="V64" s="50"/>
      <c r="W64" s="50"/>
      <c r="X64" s="50"/>
      <c r="Y64" s="50"/>
      <c r="Z64" s="50"/>
      <c r="AA64" s="50"/>
      <c r="AB64" s="50"/>
    </row>
    <row r="65" spans="1:28" s="56" customFormat="1" ht="18.75" customHeight="1" thickBot="1">
      <c r="A65" s="70"/>
      <c r="B65" s="71"/>
      <c r="C65" s="71"/>
      <c r="D65" s="71"/>
      <c r="E65" s="71"/>
      <c r="F65" s="71"/>
      <c r="G65" s="71"/>
      <c r="H65" s="71"/>
      <c r="I65" s="71"/>
      <c r="J65" s="72"/>
      <c r="K65" s="46"/>
      <c r="L65" s="46"/>
      <c r="M65" s="46"/>
      <c r="N65" s="46"/>
      <c r="O65" s="47"/>
      <c r="P65" s="47"/>
      <c r="Q65" s="47"/>
      <c r="R65" s="47"/>
      <c r="S65" s="47"/>
      <c r="T65" s="47"/>
      <c r="U65" s="47"/>
      <c r="V65" s="47"/>
      <c r="W65" s="47"/>
      <c r="X65" s="47"/>
      <c r="Y65" s="47"/>
      <c r="Z65" s="47"/>
      <c r="AA65" s="47"/>
      <c r="AB65" s="47"/>
    </row>
    <row r="66" spans="1:28" s="56" customFormat="1" ht="18.75" customHeight="1" thickBot="1">
      <c r="A66" s="70"/>
      <c r="B66" s="71" t="s">
        <v>207</v>
      </c>
      <c r="C66" s="71"/>
      <c r="D66" s="71"/>
      <c r="E66" s="71"/>
      <c r="F66" s="71"/>
      <c r="G66" s="71"/>
      <c r="H66" s="71"/>
      <c r="I66" s="71"/>
      <c r="J66" s="72"/>
      <c r="K66" s="46"/>
      <c r="L66" s="46"/>
      <c r="M66" s="46"/>
      <c r="N66" s="46"/>
      <c r="O66" s="47"/>
      <c r="P66" s="47"/>
      <c r="Q66" s="47"/>
      <c r="R66" s="47"/>
      <c r="S66" s="47"/>
      <c r="T66" s="47"/>
      <c r="U66" s="47"/>
      <c r="V66" s="47"/>
      <c r="W66" s="47"/>
      <c r="X66" s="47"/>
      <c r="Y66" s="47"/>
      <c r="Z66" s="47"/>
      <c r="AA66" s="47"/>
      <c r="AB66" s="47"/>
    </row>
    <row r="67" spans="1:28" s="56" customFormat="1" ht="18.75" customHeight="1" thickBot="1">
      <c r="A67" s="70"/>
      <c r="B67" s="71" t="s">
        <v>208</v>
      </c>
      <c r="C67" s="71"/>
      <c r="D67" s="71"/>
      <c r="E67" s="71"/>
      <c r="F67" s="71"/>
      <c r="G67" s="71"/>
      <c r="H67" s="71"/>
      <c r="I67" s="71"/>
      <c r="J67" s="72"/>
      <c r="K67" s="46"/>
      <c r="L67" s="46"/>
      <c r="M67" s="46"/>
      <c r="N67" s="46"/>
      <c r="O67" s="47"/>
      <c r="P67" s="47"/>
      <c r="Q67" s="47"/>
      <c r="R67" s="47"/>
      <c r="S67" s="47"/>
      <c r="T67" s="47"/>
      <c r="U67" s="47"/>
      <c r="V67" s="47"/>
      <c r="W67" s="47"/>
      <c r="X67" s="47"/>
      <c r="Y67" s="47"/>
      <c r="Z67" s="47"/>
      <c r="AA67" s="47"/>
      <c r="AB67" s="47"/>
    </row>
    <row r="68" spans="1:28" s="56" customFormat="1" ht="18.75" customHeight="1" thickBot="1">
      <c r="A68" s="70"/>
      <c r="B68" s="71" t="s">
        <v>209</v>
      </c>
      <c r="C68" s="71"/>
      <c r="D68" s="71"/>
      <c r="E68" s="71"/>
      <c r="F68" s="71"/>
      <c r="G68" s="71"/>
      <c r="H68" s="71"/>
      <c r="I68" s="71"/>
      <c r="J68" s="72"/>
      <c r="K68" s="46"/>
      <c r="L68" s="46"/>
      <c r="M68" s="46"/>
      <c r="N68" s="46"/>
      <c r="O68" s="47"/>
      <c r="P68" s="47"/>
      <c r="Q68" s="47"/>
      <c r="R68" s="47"/>
      <c r="S68" s="47"/>
      <c r="T68" s="47"/>
      <c r="U68" s="47"/>
      <c r="V68" s="47"/>
      <c r="W68" s="47"/>
      <c r="X68" s="47"/>
      <c r="Y68" s="47"/>
      <c r="Z68" s="47"/>
      <c r="AA68" s="47"/>
      <c r="AB68" s="47"/>
    </row>
    <row r="69" spans="1:28" s="56" customFormat="1" ht="18.75" customHeight="1" thickBot="1">
      <c r="A69" s="70"/>
      <c r="B69" s="71" t="s">
        <v>227</v>
      </c>
      <c r="C69" s="71"/>
      <c r="D69" s="71"/>
      <c r="E69" s="71"/>
      <c r="F69" s="71"/>
      <c r="G69" s="71"/>
      <c r="H69" s="71"/>
      <c r="I69" s="71"/>
      <c r="J69" s="72"/>
      <c r="K69" s="46"/>
      <c r="L69" s="46"/>
      <c r="M69" s="46"/>
      <c r="N69" s="46"/>
      <c r="O69" s="47"/>
      <c r="P69" s="47"/>
      <c r="Q69" s="47"/>
      <c r="R69" s="47"/>
      <c r="S69" s="47"/>
      <c r="T69" s="47"/>
      <c r="U69" s="47"/>
      <c r="V69" s="47"/>
      <c r="W69" s="47"/>
      <c r="X69" s="47"/>
      <c r="Y69" s="47"/>
      <c r="Z69" s="47"/>
      <c r="AA69" s="47"/>
      <c r="AB69" s="47"/>
    </row>
    <row r="70" spans="1:28" s="56" customFormat="1" ht="18.75" customHeight="1" thickBot="1">
      <c r="A70" s="70"/>
      <c r="B70" s="71" t="s">
        <v>232</v>
      </c>
      <c r="C70" s="71"/>
      <c r="D70" s="71"/>
      <c r="E70" s="71"/>
      <c r="F70" s="71"/>
      <c r="G70" s="71"/>
      <c r="H70" s="71"/>
      <c r="I70" s="71"/>
      <c r="J70" s="72"/>
      <c r="K70" s="46"/>
      <c r="L70" s="46"/>
      <c r="M70" s="46"/>
      <c r="N70" s="46"/>
      <c r="O70" s="47"/>
      <c r="P70" s="47"/>
      <c r="Q70" s="47"/>
      <c r="R70" s="47"/>
      <c r="S70" s="47"/>
      <c r="T70" s="47"/>
      <c r="U70" s="47"/>
      <c r="V70" s="47"/>
      <c r="W70" s="47"/>
      <c r="X70" s="47"/>
      <c r="Y70" s="47"/>
      <c r="Z70" s="47"/>
      <c r="AA70" s="47"/>
      <c r="AB70" s="47"/>
    </row>
    <row r="71" spans="1:28" s="56" customFormat="1" ht="18.75" customHeight="1" thickBot="1">
      <c r="A71" s="70"/>
      <c r="B71" s="71" t="s">
        <v>233</v>
      </c>
      <c r="C71" s="71"/>
      <c r="D71" s="71"/>
      <c r="E71" s="71"/>
      <c r="F71" s="71"/>
      <c r="G71" s="71"/>
      <c r="H71" s="71"/>
      <c r="I71" s="71"/>
      <c r="J71" s="72"/>
      <c r="K71" s="46"/>
      <c r="L71" s="46"/>
      <c r="M71" s="46"/>
      <c r="N71" s="46"/>
      <c r="O71" s="47"/>
      <c r="P71" s="47"/>
      <c r="Q71" s="47"/>
      <c r="R71" s="47"/>
      <c r="S71" s="47"/>
      <c r="T71" s="47"/>
      <c r="U71" s="47"/>
      <c r="V71" s="47"/>
      <c r="W71" s="47"/>
      <c r="X71" s="47"/>
      <c r="Y71" s="47"/>
      <c r="Z71" s="47"/>
      <c r="AA71" s="47"/>
      <c r="AB71" s="47"/>
    </row>
    <row r="72" spans="1:28" s="56" customFormat="1" ht="18.75" customHeight="1" thickBot="1">
      <c r="A72" s="70"/>
      <c r="B72" s="71" t="s">
        <v>234</v>
      </c>
      <c r="C72" s="71"/>
      <c r="D72" s="71"/>
      <c r="E72" s="71"/>
      <c r="F72" s="71"/>
      <c r="G72" s="71"/>
      <c r="H72" s="71"/>
      <c r="I72" s="71"/>
      <c r="J72" s="72"/>
      <c r="K72" s="46"/>
      <c r="L72" s="46"/>
      <c r="M72" s="46"/>
      <c r="N72" s="46"/>
      <c r="O72" s="47"/>
      <c r="P72" s="47"/>
      <c r="Q72" s="47"/>
      <c r="R72" s="47"/>
      <c r="S72" s="47"/>
      <c r="T72" s="47"/>
      <c r="U72" s="47"/>
      <c r="V72" s="47"/>
      <c r="W72" s="47"/>
      <c r="X72" s="47"/>
      <c r="Y72" s="47"/>
      <c r="Z72" s="47"/>
      <c r="AA72" s="47"/>
      <c r="AB72" s="47"/>
    </row>
    <row r="73" spans="1:28" s="56" customFormat="1" ht="54.75" customHeight="1" thickBot="1">
      <c r="A73" s="70"/>
      <c r="B73" s="168" t="s">
        <v>235</v>
      </c>
      <c r="C73" s="168"/>
      <c r="D73" s="168"/>
      <c r="E73" s="168"/>
      <c r="F73" s="168"/>
      <c r="G73" s="168"/>
      <c r="H73" s="168"/>
      <c r="I73" s="168"/>
      <c r="J73" s="72"/>
      <c r="K73" s="46"/>
      <c r="L73" s="46"/>
      <c r="M73" s="46"/>
      <c r="N73" s="46"/>
      <c r="O73" s="47"/>
      <c r="P73" s="47"/>
      <c r="Q73" s="47"/>
      <c r="R73" s="47"/>
      <c r="S73" s="47"/>
      <c r="T73" s="47"/>
      <c r="U73" s="47"/>
      <c r="V73" s="47"/>
      <c r="W73" s="47"/>
      <c r="X73" s="47"/>
      <c r="Y73" s="47"/>
      <c r="Z73" s="47"/>
      <c r="AA73" s="47"/>
      <c r="AB73" s="47"/>
    </row>
    <row r="74" spans="1:28" s="56" customFormat="1" ht="18.75" customHeight="1" thickBot="1">
      <c r="A74" s="57"/>
      <c r="B74" s="58"/>
      <c r="C74" s="58"/>
      <c r="D74" s="58"/>
      <c r="E74" s="58"/>
      <c r="F74" s="58"/>
      <c r="G74" s="58"/>
      <c r="H74" s="58"/>
      <c r="I74" s="58"/>
      <c r="J74" s="59"/>
      <c r="K74" s="46"/>
      <c r="L74" s="46"/>
      <c r="M74" s="46"/>
      <c r="N74" s="46"/>
      <c r="O74" s="47"/>
      <c r="P74" s="47"/>
      <c r="Q74" s="47"/>
      <c r="R74" s="47"/>
      <c r="S74" s="47"/>
      <c r="T74" s="47"/>
      <c r="U74" s="47"/>
      <c r="V74" s="47"/>
      <c r="W74" s="47"/>
      <c r="X74" s="47"/>
      <c r="Y74" s="47"/>
      <c r="Z74" s="47"/>
      <c r="AA74" s="47"/>
      <c r="AB74" s="47"/>
    </row>
    <row r="75" spans="1:28" s="56" customFormat="1" ht="18.75" customHeight="1" thickBot="1">
      <c r="A75" s="57"/>
      <c r="B75" s="58"/>
      <c r="C75" s="58"/>
      <c r="D75" s="58"/>
      <c r="E75" s="58"/>
      <c r="F75" s="58"/>
      <c r="G75" s="58"/>
      <c r="H75" s="58"/>
      <c r="I75" s="58"/>
      <c r="J75" s="59"/>
      <c r="K75" s="46"/>
      <c r="L75" s="46"/>
      <c r="M75" s="46"/>
      <c r="N75" s="46"/>
      <c r="O75" s="47"/>
      <c r="P75" s="47"/>
      <c r="Q75" s="47"/>
      <c r="R75" s="47"/>
      <c r="S75" s="47"/>
      <c r="T75" s="47"/>
      <c r="U75" s="47"/>
      <c r="V75" s="47"/>
      <c r="W75" s="47"/>
      <c r="X75" s="47"/>
      <c r="Y75" s="47"/>
      <c r="Z75" s="47"/>
      <c r="AA75" s="47"/>
      <c r="AB75" s="47"/>
    </row>
    <row r="76" spans="1:28" s="56" customFormat="1" ht="18.75" customHeight="1" thickBot="1">
      <c r="A76" s="57"/>
      <c r="B76" s="58"/>
      <c r="C76" s="58"/>
      <c r="D76" s="58"/>
      <c r="E76" s="58"/>
      <c r="F76" s="58"/>
      <c r="G76" s="58"/>
      <c r="H76" s="58"/>
      <c r="I76" s="58"/>
      <c r="J76" s="59"/>
      <c r="K76" s="46"/>
      <c r="L76" s="46"/>
      <c r="M76" s="46"/>
      <c r="N76" s="46"/>
      <c r="O76" s="47"/>
      <c r="P76" s="47"/>
      <c r="Q76" s="47"/>
      <c r="R76" s="47"/>
      <c r="S76" s="47"/>
      <c r="T76" s="47"/>
      <c r="U76" s="47"/>
      <c r="V76" s="47"/>
      <c r="W76" s="47"/>
      <c r="X76" s="47"/>
      <c r="Y76" s="47"/>
      <c r="Z76" s="47"/>
      <c r="AA76" s="47"/>
      <c r="AB76" s="47"/>
    </row>
    <row r="77" spans="1:28" s="56" customFormat="1" ht="18.75" customHeight="1" thickBot="1">
      <c r="A77" s="57"/>
      <c r="B77" s="58"/>
      <c r="C77" s="58"/>
      <c r="D77" s="58"/>
      <c r="E77" s="58"/>
      <c r="F77" s="58"/>
      <c r="G77" s="58"/>
      <c r="H77" s="58"/>
      <c r="I77" s="58"/>
      <c r="J77" s="59"/>
      <c r="K77" s="46"/>
      <c r="L77" s="46"/>
      <c r="M77" s="46"/>
      <c r="N77" s="46"/>
      <c r="O77" s="47"/>
      <c r="P77" s="47"/>
      <c r="Q77" s="47"/>
      <c r="R77" s="47"/>
      <c r="S77" s="47"/>
      <c r="T77" s="47"/>
      <c r="U77" s="47"/>
      <c r="V77" s="47"/>
      <c r="W77" s="47"/>
      <c r="X77" s="47"/>
      <c r="Y77" s="47"/>
      <c r="Z77" s="47"/>
      <c r="AA77" s="47"/>
      <c r="AB77" s="47"/>
    </row>
    <row r="78" spans="1:28" s="56" customFormat="1" ht="18.75" customHeight="1" thickBot="1">
      <c r="A78" s="57"/>
      <c r="B78" s="58"/>
      <c r="C78" s="58"/>
      <c r="D78" s="58"/>
      <c r="E78" s="58"/>
      <c r="F78" s="58"/>
      <c r="G78" s="58"/>
      <c r="H78" s="58"/>
      <c r="I78" s="58"/>
      <c r="J78" s="59"/>
      <c r="K78" s="46"/>
      <c r="L78" s="46"/>
      <c r="M78" s="46"/>
      <c r="N78" s="46"/>
      <c r="O78" s="47"/>
      <c r="P78" s="47"/>
      <c r="Q78" s="47"/>
      <c r="R78" s="47"/>
      <c r="S78" s="47"/>
      <c r="T78" s="47"/>
      <c r="U78" s="47"/>
      <c r="V78" s="47"/>
      <c r="W78" s="47"/>
      <c r="X78" s="47"/>
      <c r="Y78" s="47"/>
      <c r="Z78" s="47"/>
      <c r="AA78" s="47"/>
      <c r="AB78" s="47"/>
    </row>
    <row r="79" spans="1:28" s="56" customFormat="1" ht="18.75" customHeight="1" thickBot="1">
      <c r="A79" s="57"/>
      <c r="B79" s="58"/>
      <c r="C79" s="58"/>
      <c r="D79" s="58"/>
      <c r="E79" s="58"/>
      <c r="F79" s="58"/>
      <c r="G79" s="58"/>
      <c r="H79" s="58"/>
      <c r="I79" s="58"/>
      <c r="J79" s="59"/>
      <c r="K79" s="46"/>
      <c r="L79" s="46"/>
      <c r="M79" s="46"/>
      <c r="N79" s="46"/>
      <c r="O79" s="47"/>
      <c r="P79" s="47"/>
      <c r="Q79" s="47"/>
      <c r="R79" s="47"/>
      <c r="S79" s="47"/>
      <c r="T79" s="47"/>
      <c r="U79" s="47"/>
      <c r="V79" s="47"/>
      <c r="W79" s="47"/>
      <c r="X79" s="47"/>
      <c r="Y79" s="47"/>
      <c r="Z79" s="47"/>
      <c r="AA79" s="47"/>
      <c r="AB79" s="47"/>
    </row>
    <row r="80" spans="1:28" s="56" customFormat="1" ht="18.75" customHeight="1" thickBot="1">
      <c r="A80" s="57"/>
      <c r="B80" s="58"/>
      <c r="C80" s="58"/>
      <c r="D80" s="58"/>
      <c r="E80" s="58"/>
      <c r="F80" s="58"/>
      <c r="G80" s="58"/>
      <c r="H80" s="58"/>
      <c r="I80" s="58"/>
      <c r="J80" s="59"/>
      <c r="K80" s="46"/>
      <c r="L80" s="46"/>
      <c r="M80" s="46"/>
      <c r="N80" s="46"/>
      <c r="O80" s="47"/>
      <c r="P80" s="47"/>
      <c r="Q80" s="47"/>
      <c r="R80" s="47"/>
      <c r="S80" s="47"/>
      <c r="T80" s="47"/>
      <c r="U80" s="47"/>
      <c r="V80" s="47"/>
      <c r="W80" s="47"/>
      <c r="X80" s="47"/>
      <c r="Y80" s="47"/>
      <c r="Z80" s="47"/>
      <c r="AA80" s="47"/>
      <c r="AB80" s="47"/>
    </row>
    <row r="81" spans="1:28" s="63" customFormat="1" ht="18.75" customHeight="1" thickBot="1">
      <c r="A81" s="60"/>
      <c r="B81" s="61"/>
      <c r="C81" s="61"/>
      <c r="D81" s="61"/>
      <c r="E81" s="61"/>
      <c r="F81" s="61"/>
      <c r="G81" s="61"/>
      <c r="H81" s="61"/>
      <c r="I81" s="61"/>
      <c r="J81" s="62"/>
      <c r="K81" s="46"/>
      <c r="L81" s="46"/>
      <c r="M81" s="46"/>
      <c r="N81" s="46"/>
      <c r="O81" s="47"/>
      <c r="P81" s="47"/>
      <c r="Q81" s="47"/>
      <c r="R81" s="47"/>
      <c r="S81" s="47"/>
      <c r="T81" s="47"/>
      <c r="U81" s="47"/>
      <c r="V81" s="47"/>
      <c r="W81" s="47"/>
      <c r="X81" s="47"/>
      <c r="Y81" s="47"/>
      <c r="Z81" s="47"/>
      <c r="AA81" s="47"/>
      <c r="AB81" s="47"/>
    </row>
    <row r="82" spans="11:28" s="64" customFormat="1" ht="18.75" customHeight="1">
      <c r="K82" s="46"/>
      <c r="L82" s="46"/>
      <c r="M82" s="46"/>
      <c r="N82" s="46"/>
      <c r="O82" s="46"/>
      <c r="P82" s="46"/>
      <c r="Q82" s="46"/>
      <c r="R82" s="46"/>
      <c r="S82" s="46"/>
      <c r="T82" s="46"/>
      <c r="U82" s="46"/>
      <c r="V82" s="46"/>
      <c r="W82" s="46"/>
      <c r="X82" s="46"/>
      <c r="Y82" s="46"/>
      <c r="Z82" s="46"/>
      <c r="AA82" s="46"/>
      <c r="AB82" s="46"/>
    </row>
    <row r="83" spans="11:28" s="64" customFormat="1" ht="18.75" customHeight="1">
      <c r="K83" s="46"/>
      <c r="L83" s="46"/>
      <c r="M83" s="46"/>
      <c r="N83" s="46"/>
      <c r="O83" s="46"/>
      <c r="P83" s="46"/>
      <c r="Q83" s="46"/>
      <c r="R83" s="46"/>
      <c r="S83" s="46"/>
      <c r="T83" s="46"/>
      <c r="U83" s="46"/>
      <c r="V83" s="46"/>
      <c r="W83" s="46"/>
      <c r="X83" s="46"/>
      <c r="Y83" s="46"/>
      <c r="Z83" s="46"/>
      <c r="AA83" s="46"/>
      <c r="AB83" s="46"/>
    </row>
    <row r="84" spans="11:28" s="64" customFormat="1" ht="18.75" customHeight="1">
      <c r="K84" s="46"/>
      <c r="L84" s="46"/>
      <c r="M84" s="46"/>
      <c r="N84" s="46"/>
      <c r="O84" s="46"/>
      <c r="P84" s="46"/>
      <c r="Q84" s="46"/>
      <c r="R84" s="46"/>
      <c r="S84" s="46"/>
      <c r="T84" s="46"/>
      <c r="U84" s="46"/>
      <c r="V84" s="46"/>
      <c r="W84" s="46"/>
      <c r="X84" s="46"/>
      <c r="Y84" s="46"/>
      <c r="Z84" s="46"/>
      <c r="AA84" s="46"/>
      <c r="AB84" s="46"/>
    </row>
    <row r="85" spans="11:28" s="64" customFormat="1" ht="18.75" customHeight="1">
      <c r="K85" s="46"/>
      <c r="L85" s="46"/>
      <c r="M85" s="46"/>
      <c r="N85" s="46"/>
      <c r="O85" s="46"/>
      <c r="P85" s="46"/>
      <c r="Q85" s="46"/>
      <c r="R85" s="46"/>
      <c r="S85" s="46"/>
      <c r="T85" s="46"/>
      <c r="U85" s="46"/>
      <c r="V85" s="46"/>
      <c r="W85" s="46"/>
      <c r="X85" s="46"/>
      <c r="Y85" s="46"/>
      <c r="Z85" s="46"/>
      <c r="AA85" s="46"/>
      <c r="AB85" s="46"/>
    </row>
    <row r="86" spans="11:28" s="64" customFormat="1" ht="18.75" customHeight="1">
      <c r="K86" s="46"/>
      <c r="L86" s="46"/>
      <c r="M86" s="46"/>
      <c r="N86" s="46"/>
      <c r="O86" s="46"/>
      <c r="P86" s="46"/>
      <c r="Q86" s="46"/>
      <c r="R86" s="46"/>
      <c r="S86" s="46"/>
      <c r="T86" s="46"/>
      <c r="U86" s="46"/>
      <c r="V86" s="46"/>
      <c r="W86" s="46"/>
      <c r="X86" s="46"/>
      <c r="Y86" s="46"/>
      <c r="Z86" s="46"/>
      <c r="AA86" s="46"/>
      <c r="AB86" s="46"/>
    </row>
    <row r="87" spans="11:28" s="64" customFormat="1" ht="18.75" customHeight="1">
      <c r="K87" s="46"/>
      <c r="L87" s="46"/>
      <c r="M87" s="46"/>
      <c r="N87" s="46"/>
      <c r="O87" s="46"/>
      <c r="P87" s="46"/>
      <c r="Q87" s="46"/>
      <c r="R87" s="46"/>
      <c r="S87" s="46"/>
      <c r="T87" s="46"/>
      <c r="U87" s="46"/>
      <c r="V87" s="46"/>
      <c r="W87" s="46"/>
      <c r="X87" s="46"/>
      <c r="Y87" s="46"/>
      <c r="Z87" s="46"/>
      <c r="AA87" s="46"/>
      <c r="AB87" s="46"/>
    </row>
    <row r="88" spans="11:28" s="64" customFormat="1" ht="18.75" customHeight="1">
      <c r="K88" s="46"/>
      <c r="L88" s="46"/>
      <c r="M88" s="46"/>
      <c r="N88" s="46"/>
      <c r="O88" s="46"/>
      <c r="P88" s="46"/>
      <c r="Q88" s="46"/>
      <c r="R88" s="46"/>
      <c r="S88" s="46"/>
      <c r="T88" s="46"/>
      <c r="U88" s="46"/>
      <c r="V88" s="46"/>
      <c r="W88" s="46"/>
      <c r="X88" s="46"/>
      <c r="Y88" s="46"/>
      <c r="Z88" s="46"/>
      <c r="AA88" s="46"/>
      <c r="AB88" s="46"/>
    </row>
    <row r="89" spans="11:28" s="64" customFormat="1" ht="18.75" customHeight="1">
      <c r="K89" s="46"/>
      <c r="L89" s="46"/>
      <c r="M89" s="46"/>
      <c r="N89" s="46"/>
      <c r="O89" s="46"/>
      <c r="P89" s="46"/>
      <c r="Q89" s="46"/>
      <c r="R89" s="46"/>
      <c r="S89" s="46"/>
      <c r="T89" s="46"/>
      <c r="U89" s="46"/>
      <c r="V89" s="46"/>
      <c r="W89" s="46"/>
      <c r="X89" s="46"/>
      <c r="Y89" s="46"/>
      <c r="Z89" s="46"/>
      <c r="AA89" s="46"/>
      <c r="AB89" s="46"/>
    </row>
    <row r="90" spans="11:28" s="64" customFormat="1" ht="18.75" customHeight="1">
      <c r="K90" s="46"/>
      <c r="L90" s="46"/>
      <c r="M90" s="46"/>
      <c r="N90" s="46"/>
      <c r="O90" s="46"/>
      <c r="P90" s="46"/>
      <c r="Q90" s="46"/>
      <c r="R90" s="46"/>
      <c r="S90" s="46"/>
      <c r="T90" s="46"/>
      <c r="U90" s="46"/>
      <c r="V90" s="46"/>
      <c r="W90" s="46"/>
      <c r="X90" s="46"/>
      <c r="Y90" s="46"/>
      <c r="Z90" s="46"/>
      <c r="AA90" s="46"/>
      <c r="AB90" s="46"/>
    </row>
    <row r="91" spans="11:28" s="64" customFormat="1" ht="18.75" customHeight="1">
      <c r="K91" s="46"/>
      <c r="L91" s="46"/>
      <c r="M91" s="46"/>
      <c r="N91" s="46"/>
      <c r="O91" s="46"/>
      <c r="P91" s="46"/>
      <c r="Q91" s="46"/>
      <c r="R91" s="46"/>
      <c r="S91" s="46"/>
      <c r="T91" s="46"/>
      <c r="U91" s="46"/>
      <c r="V91" s="46"/>
      <c r="W91" s="46"/>
      <c r="X91" s="46"/>
      <c r="Y91" s="46"/>
      <c r="Z91" s="46"/>
      <c r="AA91" s="46"/>
      <c r="AB91" s="46"/>
    </row>
    <row r="92" spans="11:28" s="64" customFormat="1" ht="18.75" customHeight="1">
      <c r="K92" s="46"/>
      <c r="L92" s="46"/>
      <c r="M92" s="46"/>
      <c r="N92" s="46"/>
      <c r="O92" s="46"/>
      <c r="P92" s="46"/>
      <c r="Q92" s="46"/>
      <c r="R92" s="46"/>
      <c r="S92" s="46"/>
      <c r="T92" s="46"/>
      <c r="U92" s="46"/>
      <c r="V92" s="46"/>
      <c r="W92" s="46"/>
      <c r="X92" s="46"/>
      <c r="Y92" s="46"/>
      <c r="Z92" s="46"/>
      <c r="AA92" s="46"/>
      <c r="AB92" s="46"/>
    </row>
    <row r="93" spans="11:28" s="64" customFormat="1" ht="18.75" customHeight="1">
      <c r="K93" s="46"/>
      <c r="L93" s="46"/>
      <c r="M93" s="46"/>
      <c r="N93" s="46"/>
      <c r="O93" s="46"/>
      <c r="P93" s="46"/>
      <c r="Q93" s="46"/>
      <c r="R93" s="46"/>
      <c r="S93" s="46"/>
      <c r="T93" s="46"/>
      <c r="U93" s="46"/>
      <c r="V93" s="46"/>
      <c r="W93" s="46"/>
      <c r="X93" s="46"/>
      <c r="Y93" s="46"/>
      <c r="Z93" s="46"/>
      <c r="AA93" s="46"/>
      <c r="AB93" s="46"/>
    </row>
    <row r="94" spans="11:28" s="64" customFormat="1" ht="18.75" customHeight="1">
      <c r="K94" s="46"/>
      <c r="L94" s="46"/>
      <c r="M94" s="46"/>
      <c r="N94" s="46"/>
      <c r="O94" s="46"/>
      <c r="P94" s="46"/>
      <c r="Q94" s="46"/>
      <c r="R94" s="46"/>
      <c r="S94" s="46"/>
      <c r="T94" s="46"/>
      <c r="U94" s="46"/>
      <c r="V94" s="46"/>
      <c r="W94" s="46"/>
      <c r="X94" s="46"/>
      <c r="Y94" s="46"/>
      <c r="Z94" s="46"/>
      <c r="AA94" s="46"/>
      <c r="AB94" s="46"/>
    </row>
    <row r="95" spans="11:28" s="64" customFormat="1" ht="18.75" customHeight="1">
      <c r="K95" s="46"/>
      <c r="L95" s="46"/>
      <c r="M95" s="46"/>
      <c r="N95" s="46"/>
      <c r="O95" s="46"/>
      <c r="P95" s="46"/>
      <c r="Q95" s="46"/>
      <c r="R95" s="46"/>
      <c r="S95" s="46"/>
      <c r="T95" s="46"/>
      <c r="U95" s="46"/>
      <c r="V95" s="46"/>
      <c r="W95" s="46"/>
      <c r="X95" s="46"/>
      <c r="Y95" s="46"/>
      <c r="Z95" s="46"/>
      <c r="AA95" s="46"/>
      <c r="AB95" s="46"/>
    </row>
    <row r="96" spans="11:28" s="64" customFormat="1" ht="18.75" customHeight="1">
      <c r="K96" s="46"/>
      <c r="L96" s="46"/>
      <c r="M96" s="46"/>
      <c r="N96" s="46"/>
      <c r="O96" s="46"/>
      <c r="P96" s="46"/>
      <c r="Q96" s="46"/>
      <c r="R96" s="46"/>
      <c r="S96" s="46"/>
      <c r="T96" s="46"/>
      <c r="U96" s="46"/>
      <c r="V96" s="46"/>
      <c r="W96" s="46"/>
      <c r="X96" s="46"/>
      <c r="Y96" s="46"/>
      <c r="Z96" s="46"/>
      <c r="AA96" s="46"/>
      <c r="AB96" s="46"/>
    </row>
    <row r="97" spans="11:28" s="64" customFormat="1" ht="18.75" customHeight="1">
      <c r="K97" s="46"/>
      <c r="L97" s="46"/>
      <c r="M97" s="46"/>
      <c r="N97" s="46"/>
      <c r="O97" s="46"/>
      <c r="P97" s="46"/>
      <c r="Q97" s="46"/>
      <c r="R97" s="46"/>
      <c r="S97" s="46"/>
      <c r="T97" s="46"/>
      <c r="U97" s="46"/>
      <c r="V97" s="46"/>
      <c r="W97" s="46"/>
      <c r="X97" s="46"/>
      <c r="Y97" s="46"/>
      <c r="Z97" s="46"/>
      <c r="AA97" s="46"/>
      <c r="AB97" s="46"/>
    </row>
    <row r="98" spans="11:28" s="64" customFormat="1" ht="18.75" customHeight="1">
      <c r="K98" s="46"/>
      <c r="L98" s="46"/>
      <c r="M98" s="46"/>
      <c r="N98" s="46"/>
      <c r="O98" s="46"/>
      <c r="P98" s="46"/>
      <c r="Q98" s="46"/>
      <c r="R98" s="46"/>
      <c r="S98" s="46"/>
      <c r="T98" s="46"/>
      <c r="U98" s="46"/>
      <c r="V98" s="46"/>
      <c r="W98" s="46"/>
      <c r="X98" s="46"/>
      <c r="Y98" s="46"/>
      <c r="Z98" s="46"/>
      <c r="AA98" s="46"/>
      <c r="AB98" s="46"/>
    </row>
    <row r="99" spans="11:28" s="64" customFormat="1" ht="18.75" customHeight="1">
      <c r="K99" s="46"/>
      <c r="L99" s="46"/>
      <c r="M99" s="46"/>
      <c r="N99" s="46"/>
      <c r="O99" s="46"/>
      <c r="P99" s="46"/>
      <c r="Q99" s="46"/>
      <c r="R99" s="46"/>
      <c r="S99" s="46"/>
      <c r="T99" s="46"/>
      <c r="U99" s="46"/>
      <c r="V99" s="46"/>
      <c r="W99" s="46"/>
      <c r="X99" s="46"/>
      <c r="Y99" s="46"/>
      <c r="Z99" s="46"/>
      <c r="AA99" s="46"/>
      <c r="AB99" s="46"/>
    </row>
    <row r="100" spans="11:28" s="64" customFormat="1" ht="18.75" customHeight="1">
      <c r="K100" s="46"/>
      <c r="L100" s="46"/>
      <c r="M100" s="46"/>
      <c r="N100" s="46"/>
      <c r="O100" s="46"/>
      <c r="P100" s="46"/>
      <c r="Q100" s="46"/>
      <c r="R100" s="46"/>
      <c r="S100" s="46"/>
      <c r="T100" s="46"/>
      <c r="U100" s="46"/>
      <c r="V100" s="46"/>
      <c r="W100" s="46"/>
      <c r="X100" s="46"/>
      <c r="Y100" s="46"/>
      <c r="Z100" s="46"/>
      <c r="AA100" s="46"/>
      <c r="AB100" s="46"/>
    </row>
    <row r="101" spans="11:28" s="64" customFormat="1" ht="18.75" customHeight="1">
      <c r="K101" s="46"/>
      <c r="L101" s="46"/>
      <c r="M101" s="46"/>
      <c r="N101" s="46"/>
      <c r="O101" s="46"/>
      <c r="P101" s="46"/>
      <c r="Q101" s="46"/>
      <c r="R101" s="46"/>
      <c r="S101" s="46"/>
      <c r="T101" s="46"/>
      <c r="U101" s="46"/>
      <c r="V101" s="46"/>
      <c r="W101" s="46"/>
      <c r="X101" s="46"/>
      <c r="Y101" s="46"/>
      <c r="Z101" s="46"/>
      <c r="AA101" s="46"/>
      <c r="AB101" s="46"/>
    </row>
    <row r="102" spans="11:28" s="64" customFormat="1" ht="18.75" customHeight="1">
      <c r="K102" s="46"/>
      <c r="L102" s="46"/>
      <c r="M102" s="46"/>
      <c r="N102" s="46"/>
      <c r="O102" s="46"/>
      <c r="P102" s="46"/>
      <c r="Q102" s="46"/>
      <c r="R102" s="46"/>
      <c r="S102" s="46"/>
      <c r="T102" s="46"/>
      <c r="U102" s="46"/>
      <c r="V102" s="46"/>
      <c r="W102" s="46"/>
      <c r="X102" s="46"/>
      <c r="Y102" s="46"/>
      <c r="Z102" s="46"/>
      <c r="AA102" s="46"/>
      <c r="AB102" s="46"/>
    </row>
    <row r="103" spans="11:28" s="64" customFormat="1" ht="18.75" customHeight="1">
      <c r="K103" s="46"/>
      <c r="L103" s="46"/>
      <c r="M103" s="46"/>
      <c r="N103" s="46"/>
      <c r="O103" s="46"/>
      <c r="P103" s="46"/>
      <c r="Q103" s="46"/>
      <c r="R103" s="46"/>
      <c r="S103" s="46"/>
      <c r="T103" s="46"/>
      <c r="U103" s="46"/>
      <c r="V103" s="46"/>
      <c r="W103" s="46"/>
      <c r="X103" s="46"/>
      <c r="Y103" s="46"/>
      <c r="Z103" s="46"/>
      <c r="AA103" s="46"/>
      <c r="AB103" s="46"/>
    </row>
    <row r="104" spans="11:28" s="64" customFormat="1" ht="18.75" customHeight="1">
      <c r="K104" s="46"/>
      <c r="L104" s="46"/>
      <c r="M104" s="46"/>
      <c r="N104" s="46"/>
      <c r="O104" s="46"/>
      <c r="P104" s="46"/>
      <c r="Q104" s="46"/>
      <c r="R104" s="46"/>
      <c r="S104" s="46"/>
      <c r="T104" s="46"/>
      <c r="U104" s="46"/>
      <c r="V104" s="46"/>
      <c r="W104" s="46"/>
      <c r="X104" s="46"/>
      <c r="Y104" s="46"/>
      <c r="Z104" s="46"/>
      <c r="AA104" s="46"/>
      <c r="AB104" s="46"/>
    </row>
    <row r="105" spans="11:28" s="64" customFormat="1" ht="18.75" customHeight="1">
      <c r="K105" s="46"/>
      <c r="L105" s="46"/>
      <c r="M105" s="46"/>
      <c r="N105" s="46"/>
      <c r="O105" s="46"/>
      <c r="P105" s="46"/>
      <c r="Q105" s="46"/>
      <c r="R105" s="46"/>
      <c r="S105" s="46"/>
      <c r="T105" s="46"/>
      <c r="U105" s="46"/>
      <c r="V105" s="46"/>
      <c r="W105" s="46"/>
      <c r="X105" s="46"/>
      <c r="Y105" s="46"/>
      <c r="Z105" s="46"/>
      <c r="AA105" s="46"/>
      <c r="AB105" s="46"/>
    </row>
  </sheetData>
  <sheetProtection/>
  <mergeCells count="11">
    <mergeCell ref="C19:F19"/>
    <mergeCell ref="G17:J17"/>
    <mergeCell ref="C6:J7"/>
    <mergeCell ref="B73:I73"/>
    <mergeCell ref="G18:J18"/>
    <mergeCell ref="C3:D3"/>
    <mergeCell ref="C4:D4"/>
    <mergeCell ref="C17:F17"/>
    <mergeCell ref="C18:F18"/>
    <mergeCell ref="C13:F13"/>
    <mergeCell ref="C14:J15"/>
  </mergeCells>
  <printOptions/>
  <pageMargins left="0.54" right="0.4" top="0.32" bottom="0.57" header="0.3" footer="0.3"/>
  <pageSetup blackAndWhite="1" fitToHeight="1" fitToWidth="1" horizontalDpi="600" verticalDpi="600" orientation="portrait" scale="4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64"/>
  <sheetViews>
    <sheetView zoomScalePageLayoutView="0" workbookViewId="0" topLeftCell="A1">
      <pane ySplit="1" topLeftCell="A2" activePane="bottomLeft" state="frozen"/>
      <selection pane="topLeft" activeCell="A1" sqref="A1"/>
      <selection pane="bottomLeft" activeCell="A2" sqref="A2:C2"/>
    </sheetView>
  </sheetViews>
  <sheetFormatPr defaultColWidth="8.8515625" defaultRowHeight="12.75"/>
  <cols>
    <col min="1" max="1" width="28.7109375" style="40" customWidth="1"/>
    <col min="2" max="2" width="21.57421875" style="40" customWidth="1"/>
    <col min="3" max="3" width="72.421875" style="40" customWidth="1"/>
    <col min="4" max="4" width="57.421875" style="40" customWidth="1"/>
    <col min="5" max="16384" width="8.8515625" style="40" customWidth="1"/>
  </cols>
  <sheetData>
    <row r="1" spans="1:4" ht="15.75" thickBot="1">
      <c r="A1" s="78" t="s">
        <v>11</v>
      </c>
      <c r="B1" s="78" t="s">
        <v>12</v>
      </c>
      <c r="C1" s="78" t="s">
        <v>13</v>
      </c>
      <c r="D1" s="39" t="s">
        <v>139</v>
      </c>
    </row>
    <row r="2" spans="1:3" ht="18" thickBot="1">
      <c r="A2" s="172" t="s">
        <v>14</v>
      </c>
      <c r="B2" s="173"/>
      <c r="C2" s="174"/>
    </row>
    <row r="3" spans="1:4" ht="15">
      <c r="A3" s="170" t="s">
        <v>10</v>
      </c>
      <c r="B3" s="43" t="s">
        <v>15</v>
      </c>
      <c r="C3" s="43" t="s">
        <v>16</v>
      </c>
      <c r="D3" s="42"/>
    </row>
    <row r="4" spans="1:4" ht="15">
      <c r="A4" s="171"/>
      <c r="B4" s="42" t="s">
        <v>17</v>
      </c>
      <c r="C4" s="42" t="s">
        <v>18</v>
      </c>
      <c r="D4" s="42"/>
    </row>
    <row r="5" spans="1:4" ht="15">
      <c r="A5" s="169" t="s">
        <v>19</v>
      </c>
      <c r="B5" s="169" t="s">
        <v>20</v>
      </c>
      <c r="C5" s="41" t="s">
        <v>21</v>
      </c>
      <c r="D5" s="41"/>
    </row>
    <row r="6" spans="1:4" ht="15">
      <c r="A6" s="170"/>
      <c r="B6" s="170"/>
      <c r="C6" s="44" t="s">
        <v>18</v>
      </c>
      <c r="D6" s="44"/>
    </row>
    <row r="7" spans="1:4" ht="15">
      <c r="A7" s="170"/>
      <c r="B7" s="170"/>
      <c r="C7" s="44" t="s">
        <v>22</v>
      </c>
      <c r="D7" s="44"/>
    </row>
    <row r="8" spans="1:4" ht="15">
      <c r="A8" s="170"/>
      <c r="B8" s="171"/>
      <c r="C8" s="43" t="s">
        <v>23</v>
      </c>
      <c r="D8" s="43"/>
    </row>
    <row r="9" spans="1:4" ht="15">
      <c r="A9" s="170"/>
      <c r="B9" s="169" t="s">
        <v>24</v>
      </c>
      <c r="C9" s="41" t="s">
        <v>25</v>
      </c>
      <c r="D9" s="41"/>
    </row>
    <row r="10" spans="1:4" ht="15">
      <c r="A10" s="170"/>
      <c r="B10" s="170"/>
      <c r="C10" s="44" t="s">
        <v>26</v>
      </c>
      <c r="D10" s="44"/>
    </row>
    <row r="11" spans="1:4" ht="15">
      <c r="A11" s="171"/>
      <c r="B11" s="171"/>
      <c r="C11" s="43" t="s">
        <v>27</v>
      </c>
      <c r="D11" s="43"/>
    </row>
    <row r="12" spans="1:4" ht="15">
      <c r="A12" s="169" t="s">
        <v>28</v>
      </c>
      <c r="B12" s="169" t="s">
        <v>20</v>
      </c>
      <c r="C12" s="41" t="s">
        <v>29</v>
      </c>
      <c r="D12" s="41"/>
    </row>
    <row r="13" spans="1:4" ht="15">
      <c r="A13" s="170"/>
      <c r="B13" s="170"/>
      <c r="C13" s="44" t="s">
        <v>30</v>
      </c>
      <c r="D13" s="44"/>
    </row>
    <row r="14" spans="1:4" ht="15">
      <c r="A14" s="170"/>
      <c r="B14" s="170"/>
      <c r="C14" s="44" t="s">
        <v>31</v>
      </c>
      <c r="D14" s="44"/>
    </row>
    <row r="15" spans="1:4" ht="15">
      <c r="A15" s="170"/>
      <c r="B15" s="171"/>
      <c r="C15" s="43" t="s">
        <v>32</v>
      </c>
      <c r="D15" s="43"/>
    </row>
    <row r="16" spans="1:4" ht="15">
      <c r="A16" s="170"/>
      <c r="B16" s="169" t="s">
        <v>24</v>
      </c>
      <c r="C16" s="41" t="s">
        <v>33</v>
      </c>
      <c r="D16" s="41"/>
    </row>
    <row r="17" spans="1:4" ht="15">
      <c r="A17" s="170"/>
      <c r="B17" s="170"/>
      <c r="C17" s="44" t="s">
        <v>34</v>
      </c>
      <c r="D17" s="44"/>
    </row>
    <row r="18" spans="1:4" ht="15">
      <c r="A18" s="170"/>
      <c r="B18" s="170"/>
      <c r="C18" s="44" t="s">
        <v>35</v>
      </c>
      <c r="D18" s="44"/>
    </row>
    <row r="19" spans="1:4" ht="15">
      <c r="A19" s="170"/>
      <c r="B19" s="170"/>
      <c r="C19" s="44" t="s">
        <v>36</v>
      </c>
      <c r="D19" s="44"/>
    </row>
    <row r="20" spans="1:4" ht="30">
      <c r="A20" s="171"/>
      <c r="B20" s="171"/>
      <c r="C20" s="43" t="s">
        <v>37</v>
      </c>
      <c r="D20" s="43"/>
    </row>
    <row r="21" spans="1:4" ht="15">
      <c r="A21" s="169" t="s">
        <v>38</v>
      </c>
      <c r="B21" s="169" t="s">
        <v>39</v>
      </c>
      <c r="C21" s="41" t="s">
        <v>40</v>
      </c>
      <c r="D21" s="41"/>
    </row>
    <row r="22" spans="1:4" ht="15">
      <c r="A22" s="170"/>
      <c r="B22" s="171"/>
      <c r="C22" s="43" t="s">
        <v>41</v>
      </c>
      <c r="D22" s="43"/>
    </row>
    <row r="23" spans="1:4" ht="15">
      <c r="A23" s="171"/>
      <c r="B23" s="42" t="s">
        <v>42</v>
      </c>
      <c r="C23" s="42" t="s">
        <v>43</v>
      </c>
      <c r="D23" s="42"/>
    </row>
    <row r="24" spans="1:4" ht="15">
      <c r="A24" s="169" t="s">
        <v>44</v>
      </c>
      <c r="B24" s="169" t="s">
        <v>45</v>
      </c>
      <c r="C24" s="41" t="s">
        <v>46</v>
      </c>
      <c r="D24" s="41"/>
    </row>
    <row r="25" spans="1:4" ht="15">
      <c r="A25" s="170"/>
      <c r="B25" s="170"/>
      <c r="C25" s="44" t="s">
        <v>16</v>
      </c>
      <c r="D25" s="44"/>
    </row>
    <row r="26" spans="1:4" ht="15">
      <c r="A26" s="170"/>
      <c r="B26" s="170"/>
      <c r="C26" s="44" t="s">
        <v>47</v>
      </c>
      <c r="D26" s="44"/>
    </row>
    <row r="27" spans="1:4" ht="15">
      <c r="A27" s="170"/>
      <c r="B27" s="170"/>
      <c r="C27" s="44" t="s">
        <v>48</v>
      </c>
      <c r="D27" s="44"/>
    </row>
    <row r="28" spans="1:4" ht="15">
      <c r="A28" s="170"/>
      <c r="B28" s="171"/>
      <c r="C28" s="43" t="s">
        <v>49</v>
      </c>
      <c r="D28" s="43"/>
    </row>
    <row r="29" spans="1:4" ht="15">
      <c r="A29" s="170"/>
      <c r="B29" s="169" t="s">
        <v>50</v>
      </c>
      <c r="C29" s="41" t="s">
        <v>51</v>
      </c>
      <c r="D29" s="41"/>
    </row>
    <row r="30" spans="1:4" ht="15">
      <c r="A30" s="170"/>
      <c r="B30" s="170"/>
      <c r="C30" s="44" t="s">
        <v>52</v>
      </c>
      <c r="D30" s="44"/>
    </row>
    <row r="31" spans="1:4" ht="15">
      <c r="A31" s="170"/>
      <c r="B31" s="170"/>
      <c r="C31" s="44" t="s">
        <v>53</v>
      </c>
      <c r="D31" s="44"/>
    </row>
    <row r="32" spans="1:4" ht="15">
      <c r="A32" s="170"/>
      <c r="B32" s="170"/>
      <c r="C32" s="44" t="s">
        <v>29</v>
      </c>
      <c r="D32" s="44"/>
    </row>
    <row r="33" spans="1:4" ht="15">
      <c r="A33" s="170"/>
      <c r="B33" s="170"/>
      <c r="C33" s="44" t="s">
        <v>54</v>
      </c>
      <c r="D33" s="44"/>
    </row>
    <row r="34" spans="1:4" ht="15">
      <c r="A34" s="170"/>
      <c r="B34" s="170"/>
      <c r="C34" s="44" t="s">
        <v>55</v>
      </c>
      <c r="D34" s="44"/>
    </row>
    <row r="35" spans="1:4" ht="15.75" thickBot="1">
      <c r="A35" s="170"/>
      <c r="B35" s="170"/>
      <c r="C35" s="44" t="s">
        <v>18</v>
      </c>
      <c r="D35" s="43"/>
    </row>
    <row r="36" spans="1:3" ht="18" thickBot="1">
      <c r="A36" s="172" t="s">
        <v>56</v>
      </c>
      <c r="B36" s="173"/>
      <c r="C36" s="174"/>
    </row>
    <row r="37" spans="1:4" ht="15">
      <c r="A37" s="170" t="s">
        <v>19</v>
      </c>
      <c r="B37" s="170" t="s">
        <v>20</v>
      </c>
      <c r="C37" s="44" t="s">
        <v>57</v>
      </c>
      <c r="D37" s="41"/>
    </row>
    <row r="38" spans="1:4" ht="15">
      <c r="A38" s="170"/>
      <c r="B38" s="170"/>
      <c r="C38" s="44" t="s">
        <v>58</v>
      </c>
      <c r="D38" s="44"/>
    </row>
    <row r="39" spans="1:4" ht="15">
      <c r="A39" s="170"/>
      <c r="B39" s="171"/>
      <c r="C39" s="43" t="s">
        <v>59</v>
      </c>
      <c r="D39" s="43"/>
    </row>
    <row r="40" spans="1:4" ht="15">
      <c r="A40" s="170"/>
      <c r="B40" s="169" t="s">
        <v>24</v>
      </c>
      <c r="C40" s="41" t="s">
        <v>60</v>
      </c>
      <c r="D40" s="41"/>
    </row>
    <row r="41" spans="1:4" ht="15">
      <c r="A41" s="170"/>
      <c r="B41" s="170"/>
      <c r="C41" s="44" t="s">
        <v>61</v>
      </c>
      <c r="D41" s="44"/>
    </row>
    <row r="42" spans="1:4" ht="15">
      <c r="A42" s="170"/>
      <c r="B42" s="170"/>
      <c r="C42" s="44" t="s">
        <v>62</v>
      </c>
      <c r="D42" s="44"/>
    </row>
    <row r="43" spans="1:4" ht="15">
      <c r="A43" s="171"/>
      <c r="B43" s="171"/>
      <c r="C43" s="43" t="s">
        <v>63</v>
      </c>
      <c r="D43" s="43"/>
    </row>
    <row r="44" spans="1:4" ht="15">
      <c r="A44" s="169" t="s">
        <v>28</v>
      </c>
      <c r="B44" s="169" t="s">
        <v>20</v>
      </c>
      <c r="C44" s="41" t="s">
        <v>64</v>
      </c>
      <c r="D44" s="41"/>
    </row>
    <row r="45" spans="1:4" ht="15">
      <c r="A45" s="170"/>
      <c r="B45" s="170"/>
      <c r="C45" s="44" t="s">
        <v>58</v>
      </c>
      <c r="D45" s="44"/>
    </row>
    <row r="46" spans="1:4" ht="15">
      <c r="A46" s="170"/>
      <c r="B46" s="170"/>
      <c r="C46" s="44" t="s">
        <v>65</v>
      </c>
      <c r="D46" s="44"/>
    </row>
    <row r="47" spans="1:4" ht="15">
      <c r="A47" s="170"/>
      <c r="B47" s="170"/>
      <c r="C47" s="44" t="s">
        <v>66</v>
      </c>
      <c r="D47" s="44"/>
    </row>
    <row r="48" spans="1:4" ht="15">
      <c r="A48" s="170"/>
      <c r="B48" s="171"/>
      <c r="C48" s="43" t="s">
        <v>63</v>
      </c>
      <c r="D48" s="43"/>
    </row>
    <row r="49" spans="1:4" ht="15">
      <c r="A49" s="170"/>
      <c r="B49" s="169" t="s">
        <v>24</v>
      </c>
      <c r="C49" s="41" t="s">
        <v>67</v>
      </c>
      <c r="D49" s="41"/>
    </row>
    <row r="50" spans="1:4" ht="15">
      <c r="A50" s="170"/>
      <c r="B50" s="170"/>
      <c r="C50" s="44" t="s">
        <v>68</v>
      </c>
      <c r="D50" s="44"/>
    </row>
    <row r="51" spans="1:4" ht="15">
      <c r="A51" s="170"/>
      <c r="B51" s="170"/>
      <c r="C51" s="44" t="s">
        <v>69</v>
      </c>
      <c r="D51" s="44"/>
    </row>
    <row r="52" spans="1:4" ht="15">
      <c r="A52" s="171"/>
      <c r="B52" s="171"/>
      <c r="C52" s="43" t="s">
        <v>70</v>
      </c>
      <c r="D52" s="43"/>
    </row>
    <row r="53" spans="1:4" ht="15">
      <c r="A53" s="169" t="s">
        <v>38</v>
      </c>
      <c r="B53" s="169" t="s">
        <v>39</v>
      </c>
      <c r="C53" s="41" t="s">
        <v>71</v>
      </c>
      <c r="D53" s="41"/>
    </row>
    <row r="54" spans="1:4" ht="15">
      <c r="A54" s="170"/>
      <c r="B54" s="170"/>
      <c r="C54" s="44" t="s">
        <v>72</v>
      </c>
      <c r="D54" s="44"/>
    </row>
    <row r="55" spans="1:4" ht="15">
      <c r="A55" s="170"/>
      <c r="B55" s="171"/>
      <c r="C55" s="43" t="s">
        <v>73</v>
      </c>
      <c r="D55" s="43"/>
    </row>
    <row r="56" spans="1:4" ht="15">
      <c r="A56" s="170"/>
      <c r="B56" s="169" t="s">
        <v>42</v>
      </c>
      <c r="C56" s="41" t="s">
        <v>40</v>
      </c>
      <c r="D56" s="41"/>
    </row>
    <row r="57" spans="1:4" ht="15">
      <c r="A57" s="170"/>
      <c r="B57" s="170"/>
      <c r="C57" s="44" t="s">
        <v>74</v>
      </c>
      <c r="D57" s="44"/>
    </row>
    <row r="58" spans="1:4" ht="15">
      <c r="A58" s="171"/>
      <c r="B58" s="171"/>
      <c r="C58" s="43" t="s">
        <v>75</v>
      </c>
      <c r="D58" s="43"/>
    </row>
    <row r="59" spans="1:4" ht="15">
      <c r="A59" s="169" t="s">
        <v>44</v>
      </c>
      <c r="B59" s="169" t="s">
        <v>45</v>
      </c>
      <c r="C59" s="41" t="s">
        <v>76</v>
      </c>
      <c r="D59" s="41"/>
    </row>
    <row r="60" spans="1:4" ht="15">
      <c r="A60" s="170"/>
      <c r="B60" s="170"/>
      <c r="C60" s="44" t="s">
        <v>61</v>
      </c>
      <c r="D60" s="44"/>
    </row>
    <row r="61" spans="1:4" ht="15">
      <c r="A61" s="170"/>
      <c r="B61" s="171"/>
      <c r="C61" s="43" t="s">
        <v>77</v>
      </c>
      <c r="D61" s="43"/>
    </row>
    <row r="62" spans="1:4" ht="15">
      <c r="A62" s="170"/>
      <c r="B62" s="169" t="s">
        <v>50</v>
      </c>
      <c r="C62" s="41" t="s">
        <v>78</v>
      </c>
      <c r="D62" s="41"/>
    </row>
    <row r="63" spans="1:4" ht="15">
      <c r="A63" s="170"/>
      <c r="B63" s="170"/>
      <c r="C63" s="44" t="s">
        <v>79</v>
      </c>
      <c r="D63" s="44"/>
    </row>
    <row r="64" spans="1:4" ht="15">
      <c r="A64" s="171"/>
      <c r="B64" s="171"/>
      <c r="C64" s="43" t="s">
        <v>80</v>
      </c>
      <c r="D64" s="43"/>
    </row>
  </sheetData>
  <sheetProtection/>
  <mergeCells count="26">
    <mergeCell ref="A2:C2"/>
    <mergeCell ref="A3:A4"/>
    <mergeCell ref="A5:A11"/>
    <mergeCell ref="B5:B8"/>
    <mergeCell ref="B9:B11"/>
    <mergeCell ref="A24:A35"/>
    <mergeCell ref="B24:B28"/>
    <mergeCell ref="B29:B35"/>
    <mergeCell ref="A36:C36"/>
    <mergeCell ref="A12:A20"/>
    <mergeCell ref="B12:B15"/>
    <mergeCell ref="B16:B20"/>
    <mergeCell ref="A21:A23"/>
    <mergeCell ref="B21:B22"/>
    <mergeCell ref="A37:A43"/>
    <mergeCell ref="B37:B39"/>
    <mergeCell ref="B40:B43"/>
    <mergeCell ref="A44:A52"/>
    <mergeCell ref="B44:B48"/>
    <mergeCell ref="B49:B52"/>
    <mergeCell ref="A53:A58"/>
    <mergeCell ref="B53:B55"/>
    <mergeCell ref="B56:B58"/>
    <mergeCell ref="A59:A64"/>
    <mergeCell ref="B59:B61"/>
    <mergeCell ref="B62:B64"/>
  </mergeCells>
  <printOptions/>
  <pageMargins left="0.48" right="0.39" top="0.53" bottom="0.47" header="0.33" footer="0.26"/>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pane ySplit="1" topLeftCell="A2" activePane="bottomLeft" state="frozen"/>
      <selection pane="topLeft" activeCell="A1" sqref="A1"/>
      <selection pane="bottomLeft" activeCell="A2" sqref="A2:A3"/>
    </sheetView>
  </sheetViews>
  <sheetFormatPr defaultColWidth="8.8515625" defaultRowHeight="12.75"/>
  <cols>
    <col min="1" max="1" width="28.7109375" style="137" customWidth="1"/>
    <col min="2" max="3" width="25.8515625" style="40" customWidth="1"/>
    <col min="4" max="4" width="72.421875" style="147" customWidth="1"/>
    <col min="5" max="16384" width="8.8515625" style="40" customWidth="1"/>
  </cols>
  <sheetData>
    <row r="1" spans="1:4" ht="15">
      <c r="A1" s="150" t="s">
        <v>288</v>
      </c>
      <c r="B1" s="39" t="s">
        <v>289</v>
      </c>
      <c r="C1" s="39" t="s">
        <v>289</v>
      </c>
      <c r="D1" s="149" t="s">
        <v>300</v>
      </c>
    </row>
    <row r="2" spans="1:4" ht="48" customHeight="1">
      <c r="A2" s="175" t="s">
        <v>290</v>
      </c>
      <c r="B2" s="134" t="s">
        <v>293</v>
      </c>
      <c r="C2" s="138"/>
      <c r="D2" s="143" t="s">
        <v>301</v>
      </c>
    </row>
    <row r="3" spans="1:4" ht="48" customHeight="1">
      <c r="A3" s="177"/>
      <c r="B3" s="134" t="s">
        <v>294</v>
      </c>
      <c r="C3" s="138"/>
      <c r="D3" s="143" t="s">
        <v>306</v>
      </c>
    </row>
    <row r="4" spans="1:4" ht="23.25" customHeight="1">
      <c r="A4" s="175" t="s">
        <v>291</v>
      </c>
      <c r="B4" s="182" t="s">
        <v>295</v>
      </c>
      <c r="C4" s="175" t="s">
        <v>302</v>
      </c>
      <c r="D4" s="178" t="s">
        <v>307</v>
      </c>
    </row>
    <row r="5" spans="1:4" ht="23.25" customHeight="1">
      <c r="A5" s="177"/>
      <c r="B5" s="183"/>
      <c r="C5" s="176"/>
      <c r="D5" s="179"/>
    </row>
    <row r="6" spans="1:4" ht="23.25" customHeight="1">
      <c r="A6" s="177"/>
      <c r="B6" s="177"/>
      <c r="C6" s="175" t="s">
        <v>308</v>
      </c>
      <c r="D6" s="180" t="s">
        <v>309</v>
      </c>
    </row>
    <row r="7" spans="1:4" ht="23.25" customHeight="1">
      <c r="A7" s="177"/>
      <c r="B7" s="176"/>
      <c r="C7" s="177"/>
      <c r="D7" s="181"/>
    </row>
    <row r="8" spans="1:4" ht="47.25" customHeight="1">
      <c r="A8" s="177"/>
      <c r="B8" s="182" t="s">
        <v>296</v>
      </c>
      <c r="C8" s="141" t="s">
        <v>302</v>
      </c>
      <c r="D8" s="144" t="s">
        <v>310</v>
      </c>
    </row>
    <row r="9" spans="1:4" ht="47.25" customHeight="1">
      <c r="A9" s="177"/>
      <c r="B9" s="177"/>
      <c r="C9" s="135" t="s">
        <v>303</v>
      </c>
      <c r="D9" s="146" t="s">
        <v>312</v>
      </c>
    </row>
    <row r="10" spans="1:4" ht="41.25" customHeight="1">
      <c r="A10" s="175" t="s">
        <v>292</v>
      </c>
      <c r="B10" s="182" t="s">
        <v>297</v>
      </c>
      <c r="C10" s="141" t="s">
        <v>304</v>
      </c>
      <c r="D10" s="145" t="s">
        <v>313</v>
      </c>
    </row>
    <row r="11" spans="1:4" ht="41.25" customHeight="1">
      <c r="A11" s="177"/>
      <c r="B11" s="177"/>
      <c r="C11" s="140" t="s">
        <v>305</v>
      </c>
      <c r="D11" s="145" t="s">
        <v>315</v>
      </c>
    </row>
    <row r="12" spans="1:4" ht="41.25" customHeight="1">
      <c r="A12" s="177"/>
      <c r="B12" s="176"/>
      <c r="C12" s="140" t="s">
        <v>298</v>
      </c>
      <c r="D12" s="145" t="s">
        <v>314</v>
      </c>
    </row>
    <row r="13" spans="1:4" ht="41.25" customHeight="1">
      <c r="A13" s="177"/>
      <c r="B13" s="136" t="s">
        <v>298</v>
      </c>
      <c r="C13" s="139"/>
      <c r="D13" s="145" t="s">
        <v>309</v>
      </c>
    </row>
    <row r="14" spans="1:4" ht="43.5" customHeight="1">
      <c r="A14" s="176"/>
      <c r="B14" s="141" t="s">
        <v>299</v>
      </c>
      <c r="C14" s="142"/>
      <c r="D14" s="146" t="s">
        <v>316</v>
      </c>
    </row>
  </sheetData>
  <sheetProtection/>
  <mergeCells count="10">
    <mergeCell ref="A10:A14"/>
    <mergeCell ref="B10:B12"/>
    <mergeCell ref="B4:B7"/>
    <mergeCell ref="B8:B9"/>
    <mergeCell ref="C4:C5"/>
    <mergeCell ref="C6:C7"/>
    <mergeCell ref="D4:D5"/>
    <mergeCell ref="D6:D7"/>
    <mergeCell ref="A2:A3"/>
    <mergeCell ref="A4:A9"/>
  </mergeCells>
  <printOptions/>
  <pageMargins left="0.48" right="0.39" top="0.53" bottom="0.47" header="0.33" footer="0.26"/>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22.7109375" style="0" customWidth="1"/>
    <col min="2" max="2" width="8.421875" style="2" customWidth="1"/>
    <col min="3" max="3" width="9.8515625" style="2" customWidth="1"/>
    <col min="4" max="8" width="12.7109375" style="3" customWidth="1"/>
    <col min="9" max="9" width="12.7109375" style="0" customWidth="1"/>
    <col min="10" max="11" width="13.7109375" style="0" customWidth="1"/>
  </cols>
  <sheetData>
    <row r="1" ht="16.5" thickBot="1">
      <c r="A1" s="1" t="s">
        <v>89</v>
      </c>
    </row>
    <row r="2" spans="1:11" s="7" customFormat="1" ht="27.75" customHeight="1" thickBot="1">
      <c r="A2" s="4"/>
      <c r="B2" s="5" t="s">
        <v>90</v>
      </c>
      <c r="C2" s="4" t="s">
        <v>91</v>
      </c>
      <c r="D2" s="5" t="s">
        <v>92</v>
      </c>
      <c r="E2" s="5" t="s">
        <v>93</v>
      </c>
      <c r="F2" s="5" t="s">
        <v>94</v>
      </c>
      <c r="G2" s="5" t="s">
        <v>95</v>
      </c>
      <c r="H2" s="5" t="s">
        <v>96</v>
      </c>
      <c r="I2" s="6" t="s">
        <v>97</v>
      </c>
      <c r="J2" s="6" t="s">
        <v>98</v>
      </c>
      <c r="K2" s="6" t="s">
        <v>99</v>
      </c>
    </row>
    <row r="3" spans="1:11" ht="13.5" thickBot="1">
      <c r="A3" s="8" t="s">
        <v>100</v>
      </c>
      <c r="B3" s="9">
        <v>1.935</v>
      </c>
      <c r="C3" s="10"/>
      <c r="D3" s="11" t="s">
        <v>101</v>
      </c>
      <c r="E3" s="11" t="s">
        <v>101</v>
      </c>
      <c r="F3" s="11" t="s">
        <v>101</v>
      </c>
      <c r="G3" s="11" t="s">
        <v>101</v>
      </c>
      <c r="H3" s="11" t="s">
        <v>101</v>
      </c>
      <c r="I3" s="11" t="s">
        <v>101</v>
      </c>
      <c r="J3" s="11" t="s">
        <v>102</v>
      </c>
      <c r="K3" s="11" t="s">
        <v>103</v>
      </c>
    </row>
    <row r="4" spans="1:11" ht="12.75">
      <c r="A4" s="12" t="s">
        <v>104</v>
      </c>
      <c r="B4" s="13">
        <v>2.267</v>
      </c>
      <c r="C4" s="14">
        <f>B3*C10*B4</f>
        <v>11.514943124999999</v>
      </c>
      <c r="D4" s="15">
        <v>0</v>
      </c>
      <c r="E4" s="16">
        <f>($B$16/$C$4)*($B$12/2*25.4+($B$13*($B$14/100)))*0.000377</f>
        <v>113.40831524949456</v>
      </c>
      <c r="F4" s="16">
        <f>($B$19/$C$4)*($B$12/2*25.4+($B$13*($B$14/100)))*0.000377</f>
        <v>97.94354498819986</v>
      </c>
      <c r="G4" s="15" t="s">
        <v>105</v>
      </c>
      <c r="H4" s="16">
        <f>($B$18/$C$4)*($B$12/2*25.4+($B$13*($B$14/100)))*0.000377</f>
        <v>82.47877472690513</v>
      </c>
      <c r="I4" s="16">
        <f>H4-D4</f>
        <v>82.47877472690513</v>
      </c>
      <c r="J4" s="16">
        <v>0</v>
      </c>
      <c r="K4" s="17">
        <v>0</v>
      </c>
    </row>
    <row r="5" spans="1:11" ht="12.75">
      <c r="A5" s="12" t="s">
        <v>106</v>
      </c>
      <c r="B5" s="13">
        <v>1.632</v>
      </c>
      <c r="C5" s="18">
        <f>B3*C10*B5</f>
        <v>8.289539999999999</v>
      </c>
      <c r="D5" s="19">
        <f>($B$15/$C$5)*($B$12/2*25.4+($B$13*($B$14/100)))*0.000377</f>
        <v>42.964012478376375</v>
      </c>
      <c r="E5" s="19">
        <f>($B$16/$C$5)*($B$12/2*25.4+($B$13*($B$14/100)))*0.000377</f>
        <v>157.53471242071333</v>
      </c>
      <c r="F5" s="19">
        <f>($B$19/$C$5)*($B$12/2*25.4+($B$13*($B$14/100)))*0.000377</f>
        <v>136.05270618152517</v>
      </c>
      <c r="G5" s="19">
        <f>($B$17/$C$5)*($B$12/2*25.4+($B$13*($B$14/100)))*0.000377</f>
        <v>57.285349971168486</v>
      </c>
      <c r="H5" s="19">
        <f>($B$18/$C$5)*($B$12/2*25.4+($B$13*($B$14/100)))*0.000377</f>
        <v>114.57069994233697</v>
      </c>
      <c r="I5" s="19">
        <f>H5-G5</f>
        <v>57.285349971168486</v>
      </c>
      <c r="J5" s="19">
        <f>$B$18-($B$18*($C$5/$C$4))</f>
        <v>2240.846934274371</v>
      </c>
      <c r="K5" s="20">
        <f>$J$5/$B$18*100</f>
        <v>28.01058667842964</v>
      </c>
    </row>
    <row r="6" spans="1:11" ht="12.75">
      <c r="A6" s="12" t="s">
        <v>107</v>
      </c>
      <c r="B6" s="13">
        <v>1.3</v>
      </c>
      <c r="C6" s="18">
        <f>B3*C10*B6</f>
        <v>6.6031875</v>
      </c>
      <c r="D6" s="19">
        <f>($B$15/$C$6)*($B$12/2*25.4+($B$13*($B$14/100)))*0.000377</f>
        <v>53.93636028054633</v>
      </c>
      <c r="E6" s="19">
        <f>($B$16/C6)*($B$12/2*25.4+($B$13*($B$14/100)))*0.000377</f>
        <v>197.76665436200318</v>
      </c>
      <c r="F6" s="19">
        <f>($B$19/$C$6)*($B$12/2*25.4+($B$13*($B$14/100)))*0.000377</f>
        <v>170.79847422173003</v>
      </c>
      <c r="G6" s="19">
        <f>($B$17/$C$6)*($B$12/2*25.4+($B$13*($B$14/100)))*0.000377</f>
        <v>71.91514704072843</v>
      </c>
      <c r="H6" s="19">
        <f>($B$18/C6)*($B$12/2*25.4+($B$13*($B$14/100)))*0.000377</f>
        <v>143.83029408145686</v>
      </c>
      <c r="I6" s="19">
        <f>H6-G6</f>
        <v>71.91514704072843</v>
      </c>
      <c r="J6" s="19">
        <f>$B$18-($B$18*($C$6/$C$5))</f>
        <v>1627.4509803921565</v>
      </c>
      <c r="K6" s="20">
        <f>$J$6/$B$18*100</f>
        <v>20.343137254901954</v>
      </c>
    </row>
    <row r="7" spans="1:11" ht="12.75">
      <c r="A7" s="12" t="s">
        <v>108</v>
      </c>
      <c r="B7" s="13">
        <v>1.091</v>
      </c>
      <c r="C7" s="18">
        <f>B3*C10*B7</f>
        <v>5.541598124999999</v>
      </c>
      <c r="D7" s="19">
        <f>($B$15/$C$7)*($B$12/2*25.4+($B$13*($B$14/100)))*0.000377</f>
        <v>64.2688069337399</v>
      </c>
      <c r="E7" s="19">
        <f>($B$16/$C$7)*($B$12/2*25.4+($B$13*($B$14/100)))*0.000377</f>
        <v>235.6522920903796</v>
      </c>
      <c r="F7" s="19">
        <f>($B$19/$C$7)*($B$12/2*25.4+($B$13*($B$14/100)))*0.000377</f>
        <v>203.51788862350966</v>
      </c>
      <c r="G7" s="19">
        <f>($B$17/$C$7)*($B$12/2*25.4+($B$13*($B$14/100)))*0.000377</f>
        <v>85.69174257831986</v>
      </c>
      <c r="H7" s="19">
        <f>($B$18/$C$7)*($B$12/2*25.4+($B$13*($B$14/100)))*0.000377</f>
        <v>171.38348515663972</v>
      </c>
      <c r="I7" s="19">
        <f>H7-G7</f>
        <v>85.69174257831986</v>
      </c>
      <c r="J7" s="19">
        <f>$B$18-($B$18*($C$7/$C$6))</f>
        <v>1286.1538461538466</v>
      </c>
      <c r="K7" s="20">
        <f>$J$7/$B$18*100</f>
        <v>16.076923076923084</v>
      </c>
    </row>
    <row r="8" spans="1:11" ht="12.75">
      <c r="A8" s="12" t="s">
        <v>109</v>
      </c>
      <c r="B8" s="13">
        <v>0.96</v>
      </c>
      <c r="C8" s="18">
        <f>B3*C10*B8</f>
        <v>4.8762</v>
      </c>
      <c r="D8" s="19">
        <f>($B$15/$C$8)*($B$12/2*25.4+($B$13*($B$14/100)))*0.000377</f>
        <v>73.03882121323981</v>
      </c>
      <c r="E8" s="19">
        <f>($B$16/C8)*($B$12/2*25.4+($B$13*($B$14/100)))*0.000377</f>
        <v>267.8090111152127</v>
      </c>
      <c r="F8" s="19">
        <f>($B$19/$C$8)*($B$12/2*25.4+($B$13*($B$14/100)))*0.000377</f>
        <v>231.28960050859274</v>
      </c>
      <c r="G8" s="19">
        <f>($B$17/$C$8)*($B$12/2*25.4+($B$13*($B$14/100)))*0.000377</f>
        <v>97.38509495098641</v>
      </c>
      <c r="H8" s="19">
        <f>($B$18/$C$8)*($B$12/2*25.4+($B$13*($B$14/100)))*0.000377</f>
        <v>194.77018990197283</v>
      </c>
      <c r="I8" s="19">
        <f>H8-G8</f>
        <v>97.38509495098641</v>
      </c>
      <c r="J8" s="19">
        <f>$B$18-($B$18*($C$8/$C$7))</f>
        <v>960.5866177818507</v>
      </c>
      <c r="K8" s="20">
        <f>$J$8/$B$18*100</f>
        <v>12.007332722273134</v>
      </c>
    </row>
    <row r="9" spans="1:11" ht="13.5" thickBot="1">
      <c r="A9" s="12" t="s">
        <v>110</v>
      </c>
      <c r="B9" s="13">
        <v>0.885</v>
      </c>
      <c r="C9" s="21">
        <f>B3*C10*B9</f>
        <v>4.495246874999999</v>
      </c>
      <c r="D9" s="22">
        <f>($B$15/$C$9)*($B$12/2*25.4+($B$13*($B$14/100)))*0.000377</f>
        <v>79.22855182453134</v>
      </c>
      <c r="E9" s="22">
        <f>($B$16/$C$9)*($B$12/2*25.4+($B$13*($B$14/100)))*0.000377</f>
        <v>290.5046900232816</v>
      </c>
      <c r="F9" s="22">
        <f>($B$19/$C$9)*($B$12/2*25.4+($B$13*($B$14/100)))*0.000377</f>
        <v>250.8904141110159</v>
      </c>
      <c r="G9" s="22">
        <f>($B$17/$C$9)*($B$12/2*25.4+($B$13*($B$14/100)))*0.000377</f>
        <v>105.63806909937512</v>
      </c>
      <c r="H9" s="23" t="s">
        <v>105</v>
      </c>
      <c r="I9" s="22">
        <f>F9-G9</f>
        <v>145.25234501164078</v>
      </c>
      <c r="J9" s="22">
        <f>$B$18-($B$18*($C$9/$C$8))</f>
        <v>625.0000000000009</v>
      </c>
      <c r="K9" s="24">
        <f>$J$9/$B$18*100</f>
        <v>7.812500000000011</v>
      </c>
    </row>
    <row r="10" spans="1:3" ht="13.5" thickBot="1">
      <c r="A10" s="25" t="s">
        <v>111</v>
      </c>
      <c r="B10" s="26">
        <v>16</v>
      </c>
      <c r="C10" s="27">
        <f>B11/B10</f>
        <v>2.625</v>
      </c>
    </row>
    <row r="11" spans="1:2" ht="13.5" thickBot="1">
      <c r="A11" s="8" t="s">
        <v>112</v>
      </c>
      <c r="B11" s="28">
        <v>42</v>
      </c>
    </row>
    <row r="12" spans="1:2" ht="13.5" thickBot="1">
      <c r="A12" s="25" t="s">
        <v>113</v>
      </c>
      <c r="B12" s="26">
        <v>17</v>
      </c>
    </row>
    <row r="13" spans="1:11" ht="13.5" thickBot="1">
      <c r="A13" s="12" t="s">
        <v>114</v>
      </c>
      <c r="B13" s="29">
        <v>180</v>
      </c>
      <c r="C13" s="30" t="s">
        <v>115</v>
      </c>
      <c r="D13" s="31" t="s">
        <v>116</v>
      </c>
      <c r="E13" s="31" t="s">
        <v>116</v>
      </c>
      <c r="F13" s="31" t="s">
        <v>116</v>
      </c>
      <c r="G13" s="31" t="s">
        <v>116</v>
      </c>
      <c r="H13" s="31" t="s">
        <v>116</v>
      </c>
      <c r="I13" s="31" t="s">
        <v>116</v>
      </c>
      <c r="J13" s="31" t="s">
        <v>102</v>
      </c>
      <c r="K13" s="31" t="s">
        <v>103</v>
      </c>
    </row>
    <row r="14" spans="1:11" ht="13.5" thickBot="1">
      <c r="A14" s="8" t="s">
        <v>117</v>
      </c>
      <c r="B14" s="32">
        <v>55</v>
      </c>
      <c r="C14" s="25" t="s">
        <v>118</v>
      </c>
      <c r="D14" s="33">
        <v>0</v>
      </c>
      <c r="E14" s="16">
        <f>($B$16/$C$4)*($B$12/2*25.4+($B$13*($B$14/100)))*0.000377/1.6</f>
        <v>70.8801970309341</v>
      </c>
      <c r="F14" s="16">
        <f>($B$19/$C$4)*($B$12/2*25.4+($B$13*($B$14/100)))*0.000377/1.6</f>
        <v>61.21471561762491</v>
      </c>
      <c r="G14" s="15" t="s">
        <v>105</v>
      </c>
      <c r="H14" s="16">
        <f>($B$18/$C$4)*($B$12/2*25.4+($B$13*($B$14/100)))*0.000377/1.6</f>
        <v>51.5492342043157</v>
      </c>
      <c r="I14" s="16">
        <f>H14-D14</f>
        <v>51.5492342043157</v>
      </c>
      <c r="J14" s="16">
        <v>0</v>
      </c>
      <c r="K14" s="17">
        <v>0</v>
      </c>
    </row>
    <row r="15" spans="1:11" ht="12.75">
      <c r="A15" s="12" t="s">
        <v>119</v>
      </c>
      <c r="B15" s="34">
        <v>3000</v>
      </c>
      <c r="C15" s="12" t="s">
        <v>120</v>
      </c>
      <c r="D15" s="35">
        <f>($B$15/$C$5)*($B$12/2*25.4+($B$13*($B$14/100)))*0.000377/1.6</f>
        <v>26.852507798985233</v>
      </c>
      <c r="E15" s="19">
        <f>($B$16/$C$5)*($B$12/2*25.4+($B$13*($B$14/100)))*0.000377/1.6</f>
        <v>98.45919526294583</v>
      </c>
      <c r="F15" s="19">
        <f>($B$19/$C$5)*($B$12/2*25.4+($B$13*($B$14/100)))*0.000377/1.6</f>
        <v>85.03294136345322</v>
      </c>
      <c r="G15" s="19">
        <f>($B$17/$C$5)*($B$12/2*25.4+($B$13*($B$14/100)))*0.000377/1.6</f>
        <v>35.8033437319803</v>
      </c>
      <c r="H15" s="19">
        <f>($B$18/$C$5)*($B$12/2*25.4+($B$13*($B$14/100)))*0.000377/1.6</f>
        <v>71.6066874639606</v>
      </c>
      <c r="I15" s="19">
        <f>H15-G15</f>
        <v>35.8033437319803</v>
      </c>
      <c r="J15" s="19">
        <f>$B$18-($B$18*($C$5/$C$4))</f>
        <v>2240.846934274371</v>
      </c>
      <c r="K15" s="20">
        <f>$J$5/$B$18*100</f>
        <v>28.01058667842964</v>
      </c>
    </row>
    <row r="16" spans="1:11" ht="12.75">
      <c r="A16" s="12" t="s">
        <v>121</v>
      </c>
      <c r="B16" s="34">
        <v>11000</v>
      </c>
      <c r="C16" s="12" t="s">
        <v>122</v>
      </c>
      <c r="D16" s="35">
        <f>($B$15/$C$6)*($B$12/2*25.4+($B$13*($B$14/100)))*0.000377/1.6</f>
        <v>33.710225175341456</v>
      </c>
      <c r="E16" s="19">
        <f>($B$16/$C$6)*($B$12/2*25.4+($B$13*($B$14/100)))*0.000377/1.6</f>
        <v>123.60415897625198</v>
      </c>
      <c r="F16" s="19">
        <f>($B$19/$C$6)*($B$12/2*25.4+($B$13*($B$14/100)))*0.000377/1.6</f>
        <v>106.74904638858126</v>
      </c>
      <c r="G16" s="19">
        <f>($B$17/$C$6)*($B$12/2*25.4+($B$13*($B$14/100)))*0.000377/1.6</f>
        <v>44.946966900455266</v>
      </c>
      <c r="H16" s="19">
        <f>($B$18/$C$6)*($B$12/2*25.4+($B$13*($B$14/100)))*0.000377/1.6</f>
        <v>89.89393380091053</v>
      </c>
      <c r="I16" s="19">
        <f>H16-G16</f>
        <v>44.946966900455266</v>
      </c>
      <c r="J16" s="19">
        <f>$B$18-($B$18*($C$6/$C$5))</f>
        <v>1627.4509803921565</v>
      </c>
      <c r="K16" s="20">
        <f>$J$6/$B$18*100</f>
        <v>20.343137254901954</v>
      </c>
    </row>
    <row r="17" spans="1:11" ht="12.75">
      <c r="A17" s="12" t="s">
        <v>123</v>
      </c>
      <c r="B17" s="34">
        <v>4000</v>
      </c>
      <c r="C17" s="12" t="s">
        <v>124</v>
      </c>
      <c r="D17" s="35">
        <f>($B$15/$C$7)*($B$12/2*25.4+($B$13*($B$14/100)))*0.000377/1.6</f>
        <v>40.16800433358743</v>
      </c>
      <c r="E17" s="19">
        <f>($B$16/$C$7)*($B$12/2*25.4+($B$13*($B$14/100)))*0.000377/1.6</f>
        <v>147.28268255648723</v>
      </c>
      <c r="F17" s="19">
        <f>($B$19/$C$7)*($B$12/2*25.4+($B$13*($B$14/100)))*0.000377/1.6</f>
        <v>127.19868038969354</v>
      </c>
      <c r="G17" s="19">
        <f>($B$17/$C$7)*($B$12/2*25.4+($B$13*($B$14/100)))*0.000377/1.6</f>
        <v>53.55733911144991</v>
      </c>
      <c r="H17" s="19">
        <f>($B$18/$C$7)*($B$12/2*25.4+($B$13*($B$14/100)))*0.000377/1.6</f>
        <v>107.11467822289983</v>
      </c>
      <c r="I17" s="19">
        <f>H17-G17</f>
        <v>53.55733911144991</v>
      </c>
      <c r="J17" s="19">
        <f>$B$18-($B$18*($C$7/$C$6))</f>
        <v>1286.1538461538466</v>
      </c>
      <c r="K17" s="20">
        <f>$J$7/$B$18*100</f>
        <v>16.076923076923084</v>
      </c>
    </row>
    <row r="18" spans="1:11" ht="12.75">
      <c r="A18" s="12" t="s">
        <v>125</v>
      </c>
      <c r="B18" s="34">
        <v>8000</v>
      </c>
      <c r="C18" s="12" t="s">
        <v>126</v>
      </c>
      <c r="D18" s="35">
        <f>($B$15/$C$8)*($B$12/2*25.4+($B$13*($B$14/100)))*0.000377/1.6</f>
        <v>45.64926325827488</v>
      </c>
      <c r="E18" s="19">
        <f>($B$16/$C$8)*($B$12/2*25.4+($B$13*($B$14/100)))*0.000377/1.6</f>
        <v>167.3806319470079</v>
      </c>
      <c r="F18" s="19">
        <f>($B$19/$C$8)*($B$12/2*25.4+($B$13*($B$14/100)))*0.000377/1.6</f>
        <v>144.55600031787046</v>
      </c>
      <c r="G18" s="19">
        <f>($B$17/$C$8)*($B$12/2*25.4+($B$13*($B$14/100)))*0.000377/1.6</f>
        <v>60.86568434436651</v>
      </c>
      <c r="H18" s="19">
        <f>($B$18/$C$8)*($B$12/2*25.4+($B$13*($B$14/100)))*0.000377/1.6</f>
        <v>121.73136868873301</v>
      </c>
      <c r="I18" s="19">
        <f>H18-G18</f>
        <v>60.86568434436651</v>
      </c>
      <c r="J18" s="19">
        <f>$B$18-($B$18*($C$8/$C$7))</f>
        <v>960.5866177818507</v>
      </c>
      <c r="K18" s="20">
        <f>$J$8/$B$18*100</f>
        <v>12.007332722273134</v>
      </c>
    </row>
    <row r="19" spans="1:11" ht="13.5" thickBot="1">
      <c r="A19" s="8" t="s">
        <v>127</v>
      </c>
      <c r="B19" s="36">
        <v>9500</v>
      </c>
      <c r="C19" s="8" t="s">
        <v>128</v>
      </c>
      <c r="D19" s="37">
        <f>($B$15/$C$9)*($B$12/2*25.4+($B$13*($B$14/100)))*0.000377/1.6</f>
        <v>49.517844890332086</v>
      </c>
      <c r="E19" s="22">
        <f>($B$16/$C$9)*($B$12/2*25.4+($B$13*($B$14/100)))*0.000377/1.6</f>
        <v>181.565431264551</v>
      </c>
      <c r="F19" s="22">
        <f>($B$19/$C$9)*($B$12/2*25.4+($B$13*($B$14/100)))*0.000377/1.6</f>
        <v>156.80650881938493</v>
      </c>
      <c r="G19" s="22">
        <f>($B$17/$C$9)*($B$12/2*25.4+($B$13*($B$14/100)))*0.000377/1.6</f>
        <v>66.02379318710945</v>
      </c>
      <c r="H19" s="23" t="s">
        <v>105</v>
      </c>
      <c r="I19" s="22">
        <f>F19-G19</f>
        <v>90.78271563227548</v>
      </c>
      <c r="J19" s="22">
        <f>$B$18-($B$18*($C$9/$C$8))</f>
        <v>625.0000000000009</v>
      </c>
      <c r="K19" s="24">
        <f>$J$9/$B$18*100</f>
        <v>7.812500000000011</v>
      </c>
    </row>
    <row r="20" ht="12.75">
      <c r="A20" s="38" t="s">
        <v>129</v>
      </c>
    </row>
  </sheetData>
  <sheetProtection/>
  <printOptions horizontalCentered="1" verticalCentered="1"/>
  <pageMargins left="0.48" right="0.36" top="0.8" bottom="0.79" header="0.5118110236220472" footer="0.5118110236220472"/>
  <pageSetup fitToHeight="1" fitToWidth="1" horizontalDpi="600" verticalDpi="600" orientation="landscape" scale="90" r:id="rId2"/>
  <headerFooter alignWithMargins="0">
    <oddHeader>&amp;C&amp;"Arial,Bold"&amp;12&amp;UMotorcycle Gearing Sheet</oddHeader>
    <oddFooter>&amp;LRef: gearing.xls&amp;CPage &amp;P of &amp;N&amp;RPrinted: &amp;D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A1" sqref="A1"/>
    </sheetView>
  </sheetViews>
  <sheetFormatPr defaultColWidth="9.140625" defaultRowHeight="12.75"/>
  <cols>
    <col min="1" max="1" width="90.00390625" style="80" customWidth="1"/>
  </cols>
  <sheetData>
    <row r="1" ht="12.75">
      <c r="A1" s="148" t="s">
        <v>311</v>
      </c>
    </row>
    <row r="2" ht="12.75">
      <c r="A2" s="79"/>
    </row>
    <row r="3" ht="25.5">
      <c r="A3" s="79" t="s">
        <v>174</v>
      </c>
    </row>
    <row r="4" ht="12.75">
      <c r="A4" s="79"/>
    </row>
    <row r="5" ht="76.5">
      <c r="A5" s="79" t="s">
        <v>180</v>
      </c>
    </row>
    <row r="6" ht="12.75">
      <c r="A6" s="79"/>
    </row>
    <row r="7" ht="102">
      <c r="A7" s="79" t="s">
        <v>181</v>
      </c>
    </row>
    <row r="8" ht="12.75">
      <c r="A8" s="79"/>
    </row>
    <row r="9" ht="12.75">
      <c r="A9" s="79" t="s">
        <v>175</v>
      </c>
    </row>
    <row r="10" ht="12.75">
      <c r="A10" s="79"/>
    </row>
    <row r="11" ht="76.5">
      <c r="A11" s="79" t="s">
        <v>182</v>
      </c>
    </row>
    <row r="12" ht="12.75">
      <c r="A12" s="79"/>
    </row>
    <row r="13" ht="51">
      <c r="A13" s="79" t="s">
        <v>183</v>
      </c>
    </row>
    <row r="14" ht="12.75">
      <c r="A14" s="79"/>
    </row>
    <row r="15" ht="38.25">
      <c r="A15" s="79" t="s">
        <v>176</v>
      </c>
    </row>
    <row r="16" ht="12.75">
      <c r="A16" s="79"/>
    </row>
    <row r="17" ht="38.25">
      <c r="A17" s="79" t="s">
        <v>177</v>
      </c>
    </row>
    <row r="18" ht="12.75">
      <c r="A18" s="79"/>
    </row>
    <row r="19" ht="12.75">
      <c r="A19" s="79" t="s">
        <v>178</v>
      </c>
    </row>
    <row r="20" ht="12.75">
      <c r="A20" s="79"/>
    </row>
    <row r="21" ht="38.25">
      <c r="A21" s="79" t="s">
        <v>179</v>
      </c>
    </row>
    <row r="22" ht="12.75">
      <c r="A22" s="79"/>
    </row>
  </sheetData>
  <sheetProtection/>
  <printOptions/>
  <pageMargins left="0.58" right="0.62" top="0.63" bottom="0.6" header="0.33" footer="0.28"/>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8.8515625" defaultRowHeight="12.75"/>
  <cols>
    <col min="1" max="1" width="8.8515625" style="94" customWidth="1"/>
    <col min="2" max="11" width="7.421875" style="84" customWidth="1"/>
    <col min="12" max="12" width="9.140625" style="84" customWidth="1"/>
    <col min="13" max="23" width="7.421875" style="84" customWidth="1"/>
    <col min="24" max="16384" width="8.8515625" style="84" customWidth="1"/>
  </cols>
  <sheetData>
    <row r="1" spans="1:23" ht="18.75" thickBot="1">
      <c r="A1" s="81" t="s">
        <v>184</v>
      </c>
      <c r="B1" s="82"/>
      <c r="C1" s="82"/>
      <c r="D1" s="82"/>
      <c r="E1" s="82"/>
      <c r="F1" s="82"/>
      <c r="G1" s="82"/>
      <c r="H1" s="82"/>
      <c r="I1" s="82"/>
      <c r="J1" s="82"/>
      <c r="K1" s="82"/>
      <c r="L1" s="82"/>
      <c r="M1" s="82"/>
      <c r="N1" s="82"/>
      <c r="O1" s="82"/>
      <c r="P1" s="82"/>
      <c r="Q1" s="82"/>
      <c r="R1" s="82"/>
      <c r="S1" s="82"/>
      <c r="T1" s="82"/>
      <c r="U1" s="82"/>
      <c r="V1" s="82"/>
      <c r="W1" s="83"/>
    </row>
    <row r="2" spans="1:23" ht="18.75" thickBot="1">
      <c r="A2" s="85"/>
      <c r="B2" s="86"/>
      <c r="C2" s="86"/>
      <c r="D2" s="184" t="s">
        <v>205</v>
      </c>
      <c r="E2" s="185"/>
      <c r="F2" s="185"/>
      <c r="G2" s="186"/>
      <c r="H2" s="86"/>
      <c r="I2" s="86"/>
      <c r="J2" s="86"/>
      <c r="K2" s="86"/>
      <c r="L2" s="86"/>
      <c r="M2" s="86"/>
      <c r="N2" s="86"/>
      <c r="O2" s="86"/>
      <c r="P2" s="86"/>
      <c r="Q2" s="86"/>
      <c r="R2" s="86"/>
      <c r="S2" s="86"/>
      <c r="T2" s="86"/>
      <c r="U2" s="86"/>
      <c r="V2" s="86"/>
      <c r="W2" s="87"/>
    </row>
    <row r="3" spans="1:23" s="89" customFormat="1" ht="28.5" customHeight="1">
      <c r="A3" s="191" t="s">
        <v>185</v>
      </c>
      <c r="B3" s="191"/>
      <c r="C3" s="88"/>
      <c r="D3" s="189" t="s">
        <v>186</v>
      </c>
      <c r="E3" s="189"/>
      <c r="F3" s="189" t="s">
        <v>186</v>
      </c>
      <c r="G3" s="189"/>
      <c r="H3" s="191" t="s">
        <v>243</v>
      </c>
      <c r="I3" s="191"/>
      <c r="J3" s="191" t="s">
        <v>244</v>
      </c>
      <c r="K3" s="191"/>
      <c r="L3" s="191" t="s">
        <v>244</v>
      </c>
      <c r="M3" s="191"/>
      <c r="O3" s="88"/>
      <c r="P3" s="88"/>
      <c r="Q3" s="88"/>
      <c r="R3" s="88"/>
      <c r="S3" s="88"/>
      <c r="T3" s="88"/>
      <c r="U3" s="88"/>
      <c r="V3" s="88"/>
      <c r="W3" s="90"/>
    </row>
    <row r="4" spans="1:23" ht="12.75">
      <c r="A4" s="192" t="s">
        <v>150</v>
      </c>
      <c r="B4" s="192"/>
      <c r="C4" s="86"/>
      <c r="D4" s="190">
        <v>0.08</v>
      </c>
      <c r="E4" s="190"/>
      <c r="F4" s="190">
        <v>0.12</v>
      </c>
      <c r="G4" s="190"/>
      <c r="H4" s="190">
        <v>0.08</v>
      </c>
      <c r="I4" s="190"/>
      <c r="J4" s="190">
        <v>0.12</v>
      </c>
      <c r="K4" s="190"/>
      <c r="L4" s="193">
        <f>+L5/A5</f>
        <v>0.125</v>
      </c>
      <c r="M4" s="193"/>
      <c r="O4" s="86"/>
      <c r="P4" s="86"/>
      <c r="Q4" s="86"/>
      <c r="R4" s="86"/>
      <c r="S4" s="86"/>
      <c r="T4" s="86"/>
      <c r="U4" s="86"/>
      <c r="V4" s="86"/>
      <c r="W4" s="87"/>
    </row>
    <row r="5" spans="1:23" ht="12.75">
      <c r="A5" s="188">
        <v>32</v>
      </c>
      <c r="B5" s="188"/>
      <c r="C5" s="86"/>
      <c r="D5" s="188">
        <f>+A5*(1+D4)</f>
        <v>34.56</v>
      </c>
      <c r="E5" s="188"/>
      <c r="F5" s="187">
        <f>+A5*(1+F4)</f>
        <v>35.84</v>
      </c>
      <c r="G5" s="188"/>
      <c r="H5" s="187">
        <f>+D5-A5</f>
        <v>2.5600000000000023</v>
      </c>
      <c r="I5" s="188">
        <f>+F5-A5</f>
        <v>3.8400000000000034</v>
      </c>
      <c r="J5" s="187">
        <f>+F5-A5</f>
        <v>3.8400000000000034</v>
      </c>
      <c r="K5" s="188">
        <f>+H5-C5</f>
        <v>2.5600000000000023</v>
      </c>
      <c r="L5" s="187">
        <v>4</v>
      </c>
      <c r="M5" s="188">
        <f>+J5-E5</f>
        <v>3.8400000000000034</v>
      </c>
      <c r="O5" s="86"/>
      <c r="P5" s="86"/>
      <c r="Q5" s="86"/>
      <c r="R5" s="86"/>
      <c r="S5" s="86"/>
      <c r="T5" s="86"/>
      <c r="U5" s="86"/>
      <c r="V5" s="86"/>
      <c r="W5" s="87"/>
    </row>
    <row r="6" spans="1:23" ht="12.75">
      <c r="A6" s="192" t="s">
        <v>151</v>
      </c>
      <c r="B6" s="192"/>
      <c r="C6" s="86"/>
      <c r="D6" s="190">
        <v>0.18</v>
      </c>
      <c r="E6" s="190"/>
      <c r="F6" s="190">
        <v>0.22</v>
      </c>
      <c r="G6" s="190"/>
      <c r="H6" s="190">
        <v>0.18</v>
      </c>
      <c r="I6" s="190"/>
      <c r="J6" s="190">
        <v>0.22</v>
      </c>
      <c r="K6" s="190"/>
      <c r="L6" s="193">
        <f>+L7/A7</f>
        <v>0.26666666666666666</v>
      </c>
      <c r="M6" s="193"/>
      <c r="O6" s="86"/>
      <c r="P6" s="86"/>
      <c r="Q6" s="86"/>
      <c r="R6" s="86"/>
      <c r="S6" s="86"/>
      <c r="T6" s="86"/>
      <c r="U6" s="86"/>
      <c r="V6" s="86"/>
      <c r="W6" s="87"/>
    </row>
    <row r="7" spans="1:23" ht="12.75">
      <c r="A7" s="188">
        <v>30</v>
      </c>
      <c r="B7" s="188"/>
      <c r="C7" s="86"/>
      <c r="D7" s="188">
        <f>+A7*(1+D6)</f>
        <v>35.4</v>
      </c>
      <c r="E7" s="188"/>
      <c r="F7" s="187">
        <f>+A7*(1+F6)</f>
        <v>36.6</v>
      </c>
      <c r="G7" s="188"/>
      <c r="H7" s="187">
        <f>+D7-A7</f>
        <v>5.399999999999999</v>
      </c>
      <c r="I7" s="188">
        <f>+F7-A7</f>
        <v>6.600000000000001</v>
      </c>
      <c r="J7" s="187">
        <f>+F7-A7</f>
        <v>6.600000000000001</v>
      </c>
      <c r="K7" s="188">
        <f>+H7-C7</f>
        <v>5.399999999999999</v>
      </c>
      <c r="L7" s="187">
        <v>8</v>
      </c>
      <c r="M7" s="188">
        <f>+J7-E7</f>
        <v>6.600000000000001</v>
      </c>
      <c r="O7" s="86"/>
      <c r="P7" s="86"/>
      <c r="Q7" s="86"/>
      <c r="R7" s="86"/>
      <c r="S7" s="86"/>
      <c r="T7" s="86"/>
      <c r="U7" s="86"/>
      <c r="V7" s="86"/>
      <c r="W7" s="87"/>
    </row>
    <row r="8" spans="1:23" ht="12.75">
      <c r="A8" s="91"/>
      <c r="B8" s="86"/>
      <c r="C8" s="86"/>
      <c r="D8" s="86"/>
      <c r="E8" s="86"/>
      <c r="F8" s="86"/>
      <c r="G8" s="86"/>
      <c r="H8" s="86"/>
      <c r="I8" s="86"/>
      <c r="J8" s="86"/>
      <c r="K8" s="86"/>
      <c r="L8" s="86"/>
      <c r="M8" s="86"/>
      <c r="N8" s="86"/>
      <c r="O8" s="86"/>
      <c r="P8" s="86"/>
      <c r="Q8" s="86"/>
      <c r="R8" s="86"/>
      <c r="S8" s="86"/>
      <c r="T8" s="86"/>
      <c r="U8" s="86"/>
      <c r="V8" s="86"/>
      <c r="W8" s="87"/>
    </row>
    <row r="9" spans="1:23" s="104" customFormat="1" ht="25.5">
      <c r="A9" s="103" t="s">
        <v>187</v>
      </c>
      <c r="B9" s="104">
        <v>0.01</v>
      </c>
      <c r="C9" s="104">
        <f aca="true" t="shared" si="0" ref="C9:W9">+B9+0.01</f>
        <v>0.02</v>
      </c>
      <c r="D9" s="104">
        <f t="shared" si="0"/>
        <v>0.03</v>
      </c>
      <c r="E9" s="104">
        <f t="shared" si="0"/>
        <v>0.04</v>
      </c>
      <c r="F9" s="104">
        <f t="shared" si="0"/>
        <v>0.05</v>
      </c>
      <c r="G9" s="104">
        <f t="shared" si="0"/>
        <v>0.060000000000000005</v>
      </c>
      <c r="H9" s="104">
        <f t="shared" si="0"/>
        <v>0.07</v>
      </c>
      <c r="I9" s="104">
        <f t="shared" si="0"/>
        <v>0.08</v>
      </c>
      <c r="J9" s="104">
        <f t="shared" si="0"/>
        <v>0.09</v>
      </c>
      <c r="K9" s="104">
        <f t="shared" si="0"/>
        <v>0.09999999999999999</v>
      </c>
      <c r="L9" s="104">
        <f t="shared" si="0"/>
        <v>0.10999999999999999</v>
      </c>
      <c r="M9" s="104">
        <f t="shared" si="0"/>
        <v>0.11999999999999998</v>
      </c>
      <c r="N9" s="104">
        <f t="shared" si="0"/>
        <v>0.12999999999999998</v>
      </c>
      <c r="O9" s="104">
        <f t="shared" si="0"/>
        <v>0.13999999999999999</v>
      </c>
      <c r="P9" s="104">
        <f t="shared" si="0"/>
        <v>0.15</v>
      </c>
      <c r="Q9" s="104">
        <f t="shared" si="0"/>
        <v>0.16</v>
      </c>
      <c r="R9" s="104">
        <f t="shared" si="0"/>
        <v>0.17</v>
      </c>
      <c r="S9" s="104">
        <f t="shared" si="0"/>
        <v>0.18000000000000002</v>
      </c>
      <c r="T9" s="104">
        <f t="shared" si="0"/>
        <v>0.19000000000000003</v>
      </c>
      <c r="U9" s="104">
        <f t="shared" si="0"/>
        <v>0.20000000000000004</v>
      </c>
      <c r="V9" s="104">
        <f t="shared" si="0"/>
        <v>0.21000000000000005</v>
      </c>
      <c r="W9" s="105">
        <f t="shared" si="0"/>
        <v>0.22000000000000006</v>
      </c>
    </row>
    <row r="10" spans="1:23" ht="12.75">
      <c r="A10" s="92">
        <v>32</v>
      </c>
      <c r="B10" s="97">
        <f aca="true" t="shared" si="1" ref="B10:W10">+$A$10*(1+B9)</f>
        <v>32.32</v>
      </c>
      <c r="C10" s="97">
        <f t="shared" si="1"/>
        <v>32.64</v>
      </c>
      <c r="D10" s="97">
        <f t="shared" si="1"/>
        <v>32.96</v>
      </c>
      <c r="E10" s="97">
        <f t="shared" si="1"/>
        <v>33.28</v>
      </c>
      <c r="F10" s="97">
        <f t="shared" si="1"/>
        <v>33.6</v>
      </c>
      <c r="G10" s="97">
        <f t="shared" si="1"/>
        <v>33.92</v>
      </c>
      <c r="H10" s="97">
        <f t="shared" si="1"/>
        <v>34.24</v>
      </c>
      <c r="I10" s="97">
        <f t="shared" si="1"/>
        <v>34.56</v>
      </c>
      <c r="J10" s="97">
        <f t="shared" si="1"/>
        <v>34.88</v>
      </c>
      <c r="K10" s="97">
        <f t="shared" si="1"/>
        <v>35.2</v>
      </c>
      <c r="L10" s="97">
        <f t="shared" si="1"/>
        <v>35.519999999999996</v>
      </c>
      <c r="M10" s="97">
        <f t="shared" si="1"/>
        <v>35.839999999999996</v>
      </c>
      <c r="N10" s="97">
        <f t="shared" si="1"/>
        <v>36.16</v>
      </c>
      <c r="O10" s="97">
        <f t="shared" si="1"/>
        <v>36.48</v>
      </c>
      <c r="P10" s="97">
        <f t="shared" si="1"/>
        <v>36.8</v>
      </c>
      <c r="Q10" s="97">
        <f t="shared" si="1"/>
        <v>37.12</v>
      </c>
      <c r="R10" s="97">
        <f t="shared" si="1"/>
        <v>37.44</v>
      </c>
      <c r="S10" s="97">
        <f t="shared" si="1"/>
        <v>37.76</v>
      </c>
      <c r="T10" s="97">
        <f t="shared" si="1"/>
        <v>38.08</v>
      </c>
      <c r="U10" s="97">
        <f t="shared" si="1"/>
        <v>38.4</v>
      </c>
      <c r="V10" s="97">
        <f t="shared" si="1"/>
        <v>38.72</v>
      </c>
      <c r="W10" s="98">
        <f t="shared" si="1"/>
        <v>39.04</v>
      </c>
    </row>
    <row r="11" spans="1:23" ht="12.75">
      <c r="A11" s="92">
        <v>32.5</v>
      </c>
      <c r="B11" s="97">
        <f aca="true" t="shared" si="2" ref="B11:W11">+$A$11*(1+B9)</f>
        <v>32.825</v>
      </c>
      <c r="C11" s="97">
        <f t="shared" si="2"/>
        <v>33.15</v>
      </c>
      <c r="D11" s="97">
        <f t="shared" si="2"/>
        <v>33.475</v>
      </c>
      <c r="E11" s="97">
        <f t="shared" si="2"/>
        <v>33.800000000000004</v>
      </c>
      <c r="F11" s="97">
        <f t="shared" si="2"/>
        <v>34.125</v>
      </c>
      <c r="G11" s="97">
        <f t="shared" si="2"/>
        <v>34.45</v>
      </c>
      <c r="H11" s="97">
        <f t="shared" si="2"/>
        <v>34.775</v>
      </c>
      <c r="I11" s="97">
        <f t="shared" si="2"/>
        <v>35.1</v>
      </c>
      <c r="J11" s="97">
        <f t="shared" si="2"/>
        <v>35.425000000000004</v>
      </c>
      <c r="K11" s="97">
        <f t="shared" si="2"/>
        <v>35.75</v>
      </c>
      <c r="L11" s="97">
        <f t="shared" si="2"/>
        <v>36.074999999999996</v>
      </c>
      <c r="M11" s="97">
        <f t="shared" si="2"/>
        <v>36.4</v>
      </c>
      <c r="N11" s="97">
        <f t="shared" si="2"/>
        <v>36.724999999999994</v>
      </c>
      <c r="O11" s="97">
        <f t="shared" si="2"/>
        <v>37.05</v>
      </c>
      <c r="P11" s="97">
        <f t="shared" si="2"/>
        <v>37.375</v>
      </c>
      <c r="Q11" s="97">
        <f t="shared" si="2"/>
        <v>37.699999999999996</v>
      </c>
      <c r="R11" s="97">
        <f t="shared" si="2"/>
        <v>38.025</v>
      </c>
      <c r="S11" s="97">
        <f t="shared" si="2"/>
        <v>38.35</v>
      </c>
      <c r="T11" s="97">
        <f t="shared" si="2"/>
        <v>38.675</v>
      </c>
      <c r="U11" s="97">
        <f t="shared" si="2"/>
        <v>39</v>
      </c>
      <c r="V11" s="97">
        <f t="shared" si="2"/>
        <v>39.324999999999996</v>
      </c>
      <c r="W11" s="98">
        <f t="shared" si="2"/>
        <v>39.65</v>
      </c>
    </row>
    <row r="12" spans="1:23" ht="12.75">
      <c r="A12" s="92">
        <v>33</v>
      </c>
      <c r="B12" s="99">
        <f aca="true" t="shared" si="3" ref="B12:W12">+$A$12*(1+B9)</f>
        <v>33.33</v>
      </c>
      <c r="C12" s="99">
        <f t="shared" si="3"/>
        <v>33.660000000000004</v>
      </c>
      <c r="D12" s="99">
        <f t="shared" si="3"/>
        <v>33.99</v>
      </c>
      <c r="E12" s="99">
        <f t="shared" si="3"/>
        <v>34.32</v>
      </c>
      <c r="F12" s="99">
        <f t="shared" si="3"/>
        <v>34.65</v>
      </c>
      <c r="G12" s="99">
        <f t="shared" si="3"/>
        <v>34.980000000000004</v>
      </c>
      <c r="H12" s="99">
        <f t="shared" si="3"/>
        <v>35.31</v>
      </c>
      <c r="I12" s="99">
        <f t="shared" si="3"/>
        <v>35.64</v>
      </c>
      <c r="J12" s="99">
        <f t="shared" si="3"/>
        <v>35.970000000000006</v>
      </c>
      <c r="K12" s="99">
        <f t="shared" si="3"/>
        <v>36.300000000000004</v>
      </c>
      <c r="L12" s="99">
        <f t="shared" si="3"/>
        <v>36.629999999999995</v>
      </c>
      <c r="M12" s="99">
        <f t="shared" si="3"/>
        <v>36.959999999999994</v>
      </c>
      <c r="N12" s="99">
        <f t="shared" si="3"/>
        <v>37.29</v>
      </c>
      <c r="O12" s="99">
        <f t="shared" si="3"/>
        <v>37.62</v>
      </c>
      <c r="P12" s="99">
        <f t="shared" si="3"/>
        <v>37.949999999999996</v>
      </c>
      <c r="Q12" s="99">
        <f t="shared" si="3"/>
        <v>38.279999999999994</v>
      </c>
      <c r="R12" s="99">
        <f t="shared" si="3"/>
        <v>38.61</v>
      </c>
      <c r="S12" s="99">
        <f t="shared" si="3"/>
        <v>38.94</v>
      </c>
      <c r="T12" s="99">
        <f t="shared" si="3"/>
        <v>39.269999999999996</v>
      </c>
      <c r="U12" s="99">
        <f t="shared" si="3"/>
        <v>39.6</v>
      </c>
      <c r="V12" s="99">
        <f t="shared" si="3"/>
        <v>39.93</v>
      </c>
      <c r="W12" s="100">
        <f t="shared" si="3"/>
        <v>40.26</v>
      </c>
    </row>
    <row r="13" spans="1:23" ht="12.75">
      <c r="A13" s="92">
        <v>33.5</v>
      </c>
      <c r="B13" s="99">
        <f aca="true" t="shared" si="4" ref="B13:W13">+$A$13*(1+B9)</f>
        <v>33.835</v>
      </c>
      <c r="C13" s="99">
        <f t="shared" si="4"/>
        <v>34.17</v>
      </c>
      <c r="D13" s="99">
        <f t="shared" si="4"/>
        <v>34.505</v>
      </c>
      <c r="E13" s="99">
        <f t="shared" si="4"/>
        <v>34.84</v>
      </c>
      <c r="F13" s="99">
        <f t="shared" si="4"/>
        <v>35.175000000000004</v>
      </c>
      <c r="G13" s="99">
        <f t="shared" si="4"/>
        <v>35.510000000000005</v>
      </c>
      <c r="H13" s="99">
        <f t="shared" si="4"/>
        <v>35.845</v>
      </c>
      <c r="I13" s="99">
        <f t="shared" si="4"/>
        <v>36.18</v>
      </c>
      <c r="J13" s="99">
        <f t="shared" si="4"/>
        <v>36.515</v>
      </c>
      <c r="K13" s="99">
        <f t="shared" si="4"/>
        <v>36.85</v>
      </c>
      <c r="L13" s="99">
        <f t="shared" si="4"/>
        <v>37.184999999999995</v>
      </c>
      <c r="M13" s="99">
        <f t="shared" si="4"/>
        <v>37.519999999999996</v>
      </c>
      <c r="N13" s="99">
        <f t="shared" si="4"/>
        <v>37.855</v>
      </c>
      <c r="O13" s="99">
        <f t="shared" si="4"/>
        <v>38.19</v>
      </c>
      <c r="P13" s="99">
        <f t="shared" si="4"/>
        <v>38.525</v>
      </c>
      <c r="Q13" s="99">
        <f t="shared" si="4"/>
        <v>38.86</v>
      </c>
      <c r="R13" s="99">
        <f t="shared" si="4"/>
        <v>39.195</v>
      </c>
      <c r="S13" s="99">
        <f t="shared" si="4"/>
        <v>39.53</v>
      </c>
      <c r="T13" s="99">
        <f t="shared" si="4"/>
        <v>39.864999999999995</v>
      </c>
      <c r="U13" s="99">
        <f t="shared" si="4"/>
        <v>40.199999999999996</v>
      </c>
      <c r="V13" s="99">
        <f t="shared" si="4"/>
        <v>40.535</v>
      </c>
      <c r="W13" s="100">
        <f t="shared" si="4"/>
        <v>40.87</v>
      </c>
    </row>
    <row r="14" spans="1:23" ht="12.75">
      <c r="A14" s="92">
        <v>34</v>
      </c>
      <c r="B14" s="99">
        <f aca="true" t="shared" si="5" ref="B14:W14">+$A$14*(1+B9)</f>
        <v>34.34</v>
      </c>
      <c r="C14" s="99">
        <f t="shared" si="5"/>
        <v>34.68</v>
      </c>
      <c r="D14" s="99">
        <f t="shared" si="5"/>
        <v>35.02</v>
      </c>
      <c r="E14" s="99">
        <f t="shared" si="5"/>
        <v>35.36</v>
      </c>
      <c r="F14" s="99">
        <f t="shared" si="5"/>
        <v>35.7</v>
      </c>
      <c r="G14" s="99">
        <f t="shared" si="5"/>
        <v>36.04</v>
      </c>
      <c r="H14" s="99">
        <f t="shared" si="5"/>
        <v>36.38</v>
      </c>
      <c r="I14" s="99">
        <f t="shared" si="5"/>
        <v>36.72</v>
      </c>
      <c r="J14" s="99">
        <f t="shared" si="5"/>
        <v>37.06</v>
      </c>
      <c r="K14" s="99">
        <f t="shared" si="5"/>
        <v>37.400000000000006</v>
      </c>
      <c r="L14" s="99">
        <f t="shared" si="5"/>
        <v>37.739999999999995</v>
      </c>
      <c r="M14" s="99">
        <f t="shared" si="5"/>
        <v>38.08</v>
      </c>
      <c r="N14" s="99">
        <f t="shared" si="5"/>
        <v>38.419999999999995</v>
      </c>
      <c r="O14" s="99">
        <f t="shared" si="5"/>
        <v>38.76</v>
      </c>
      <c r="P14" s="99">
        <f t="shared" si="5"/>
        <v>39.099999999999994</v>
      </c>
      <c r="Q14" s="99">
        <f t="shared" si="5"/>
        <v>39.44</v>
      </c>
      <c r="R14" s="99">
        <f t="shared" si="5"/>
        <v>39.78</v>
      </c>
      <c r="S14" s="99">
        <f t="shared" si="5"/>
        <v>40.12</v>
      </c>
      <c r="T14" s="99">
        <f t="shared" si="5"/>
        <v>40.46</v>
      </c>
      <c r="U14" s="99">
        <f t="shared" si="5"/>
        <v>40.8</v>
      </c>
      <c r="V14" s="99">
        <f t="shared" si="5"/>
        <v>41.14</v>
      </c>
      <c r="W14" s="100">
        <f t="shared" si="5"/>
        <v>41.48</v>
      </c>
    </row>
    <row r="15" spans="1:23" ht="12.75">
      <c r="A15" s="92">
        <v>34.5</v>
      </c>
      <c r="B15" s="99">
        <f aca="true" t="shared" si="6" ref="B15:W15">+$A$15*(1+B9)</f>
        <v>34.845</v>
      </c>
      <c r="C15" s="99">
        <f t="shared" si="6"/>
        <v>35.19</v>
      </c>
      <c r="D15" s="99">
        <f t="shared" si="6"/>
        <v>35.535000000000004</v>
      </c>
      <c r="E15" s="99">
        <f t="shared" si="6"/>
        <v>35.88</v>
      </c>
      <c r="F15" s="99">
        <f t="shared" si="6"/>
        <v>36.225</v>
      </c>
      <c r="G15" s="99">
        <f t="shared" si="6"/>
        <v>36.57</v>
      </c>
      <c r="H15" s="99">
        <f t="shared" si="6"/>
        <v>36.915</v>
      </c>
      <c r="I15" s="99">
        <f t="shared" si="6"/>
        <v>37.260000000000005</v>
      </c>
      <c r="J15" s="99">
        <f t="shared" si="6"/>
        <v>37.605000000000004</v>
      </c>
      <c r="K15" s="99">
        <f t="shared" si="6"/>
        <v>37.95</v>
      </c>
      <c r="L15" s="99">
        <f t="shared" si="6"/>
        <v>38.294999999999995</v>
      </c>
      <c r="M15" s="99">
        <f t="shared" si="6"/>
        <v>38.63999999999999</v>
      </c>
      <c r="N15" s="99">
        <f t="shared" si="6"/>
        <v>38.985</v>
      </c>
      <c r="O15" s="99">
        <f t="shared" si="6"/>
        <v>39.33</v>
      </c>
      <c r="P15" s="99">
        <f t="shared" si="6"/>
        <v>39.675</v>
      </c>
      <c r="Q15" s="99">
        <f t="shared" si="6"/>
        <v>40.019999999999996</v>
      </c>
      <c r="R15" s="99">
        <f t="shared" si="6"/>
        <v>40.364999999999995</v>
      </c>
      <c r="S15" s="99">
        <f t="shared" si="6"/>
        <v>40.71</v>
      </c>
      <c r="T15" s="99">
        <f t="shared" si="6"/>
        <v>41.055</v>
      </c>
      <c r="U15" s="99">
        <f t="shared" si="6"/>
        <v>41.4</v>
      </c>
      <c r="V15" s="99">
        <f t="shared" si="6"/>
        <v>41.745</v>
      </c>
      <c r="W15" s="100">
        <f t="shared" si="6"/>
        <v>42.089999999999996</v>
      </c>
    </row>
    <row r="16" spans="1:23" ht="12.75">
      <c r="A16" s="92">
        <v>35</v>
      </c>
      <c r="B16" s="99">
        <f aca="true" t="shared" si="7" ref="B16:W16">+$A$16*(1+B9)</f>
        <v>35.35</v>
      </c>
      <c r="C16" s="99">
        <f t="shared" si="7"/>
        <v>35.7</v>
      </c>
      <c r="D16" s="99">
        <f t="shared" si="7"/>
        <v>36.050000000000004</v>
      </c>
      <c r="E16" s="99">
        <f t="shared" si="7"/>
        <v>36.4</v>
      </c>
      <c r="F16" s="99">
        <f t="shared" si="7"/>
        <v>36.75</v>
      </c>
      <c r="G16" s="99">
        <f t="shared" si="7"/>
        <v>37.1</v>
      </c>
      <c r="H16" s="99">
        <f t="shared" si="7"/>
        <v>37.45</v>
      </c>
      <c r="I16" s="99">
        <f t="shared" si="7"/>
        <v>37.800000000000004</v>
      </c>
      <c r="J16" s="99">
        <f t="shared" si="7"/>
        <v>38.150000000000006</v>
      </c>
      <c r="K16" s="99">
        <f t="shared" si="7"/>
        <v>38.5</v>
      </c>
      <c r="L16" s="99">
        <f t="shared" si="7"/>
        <v>38.849999999999994</v>
      </c>
      <c r="M16" s="99">
        <f t="shared" si="7"/>
        <v>39.199999999999996</v>
      </c>
      <c r="N16" s="99">
        <f t="shared" si="7"/>
        <v>39.55</v>
      </c>
      <c r="O16" s="99">
        <f t="shared" si="7"/>
        <v>39.9</v>
      </c>
      <c r="P16" s="99">
        <f t="shared" si="7"/>
        <v>40.25</v>
      </c>
      <c r="Q16" s="99">
        <f t="shared" si="7"/>
        <v>40.599999999999994</v>
      </c>
      <c r="R16" s="99">
        <f t="shared" si="7"/>
        <v>40.949999999999996</v>
      </c>
      <c r="S16" s="99">
        <f t="shared" si="7"/>
        <v>41.3</v>
      </c>
      <c r="T16" s="99">
        <f t="shared" si="7"/>
        <v>41.65</v>
      </c>
      <c r="U16" s="99">
        <f t="shared" si="7"/>
        <v>42</v>
      </c>
      <c r="V16" s="99">
        <f t="shared" si="7"/>
        <v>42.35</v>
      </c>
      <c r="W16" s="100">
        <f t="shared" si="7"/>
        <v>42.699999999999996</v>
      </c>
    </row>
    <row r="17" spans="1:23" ht="12.75">
      <c r="A17" s="92">
        <v>35.5</v>
      </c>
      <c r="B17" s="99">
        <f aca="true" t="shared" si="8" ref="B17:W17">+$A$17*(1+B9)</f>
        <v>35.855</v>
      </c>
      <c r="C17" s="99">
        <f t="shared" si="8"/>
        <v>36.21</v>
      </c>
      <c r="D17" s="99">
        <f t="shared" si="8"/>
        <v>36.565</v>
      </c>
      <c r="E17" s="99">
        <f t="shared" si="8"/>
        <v>36.92</v>
      </c>
      <c r="F17" s="99">
        <f t="shared" si="8"/>
        <v>37.275</v>
      </c>
      <c r="G17" s="99">
        <f t="shared" si="8"/>
        <v>37.63</v>
      </c>
      <c r="H17" s="99">
        <f t="shared" si="8"/>
        <v>37.985</v>
      </c>
      <c r="I17" s="99">
        <f t="shared" si="8"/>
        <v>38.34</v>
      </c>
      <c r="J17" s="99">
        <f t="shared" si="8"/>
        <v>38.695</v>
      </c>
      <c r="K17" s="99">
        <f t="shared" si="8"/>
        <v>39.050000000000004</v>
      </c>
      <c r="L17" s="99">
        <f t="shared" si="8"/>
        <v>39.404999999999994</v>
      </c>
      <c r="M17" s="99">
        <f t="shared" si="8"/>
        <v>39.76</v>
      </c>
      <c r="N17" s="99">
        <f t="shared" si="8"/>
        <v>40.114999999999995</v>
      </c>
      <c r="O17" s="99">
        <f t="shared" si="8"/>
        <v>40.47</v>
      </c>
      <c r="P17" s="99">
        <f t="shared" si="8"/>
        <v>40.824999999999996</v>
      </c>
      <c r="Q17" s="99">
        <f t="shared" si="8"/>
        <v>41.18</v>
      </c>
      <c r="R17" s="99">
        <f t="shared" si="8"/>
        <v>41.535</v>
      </c>
      <c r="S17" s="99">
        <f t="shared" si="8"/>
        <v>41.89</v>
      </c>
      <c r="T17" s="99">
        <f t="shared" si="8"/>
        <v>42.245</v>
      </c>
      <c r="U17" s="99">
        <f t="shared" si="8"/>
        <v>42.6</v>
      </c>
      <c r="V17" s="99">
        <f t="shared" si="8"/>
        <v>42.955</v>
      </c>
      <c r="W17" s="100">
        <f t="shared" si="8"/>
        <v>43.31</v>
      </c>
    </row>
    <row r="18" spans="1:23" ht="12.75">
      <c r="A18" s="92">
        <v>36</v>
      </c>
      <c r="B18" s="99">
        <f aca="true" t="shared" si="9" ref="B18:W18">+$A$18*(1+B9)</f>
        <v>36.36</v>
      </c>
      <c r="C18" s="99">
        <f t="shared" si="9"/>
        <v>36.72</v>
      </c>
      <c r="D18" s="99">
        <f t="shared" si="9"/>
        <v>37.08</v>
      </c>
      <c r="E18" s="99">
        <f t="shared" si="9"/>
        <v>37.44</v>
      </c>
      <c r="F18" s="99">
        <f t="shared" si="9"/>
        <v>37.800000000000004</v>
      </c>
      <c r="G18" s="99">
        <f t="shared" si="9"/>
        <v>38.160000000000004</v>
      </c>
      <c r="H18" s="99">
        <f t="shared" si="9"/>
        <v>38.52</v>
      </c>
      <c r="I18" s="99">
        <f t="shared" si="9"/>
        <v>38.88</v>
      </c>
      <c r="J18" s="99">
        <f t="shared" si="9"/>
        <v>39.24</v>
      </c>
      <c r="K18" s="99">
        <f t="shared" si="9"/>
        <v>39.6</v>
      </c>
      <c r="L18" s="99">
        <f t="shared" si="9"/>
        <v>39.959999999999994</v>
      </c>
      <c r="M18" s="99">
        <f t="shared" si="9"/>
        <v>40.31999999999999</v>
      </c>
      <c r="N18" s="99">
        <f t="shared" si="9"/>
        <v>40.67999999999999</v>
      </c>
      <c r="O18" s="99">
        <f t="shared" si="9"/>
        <v>41.04</v>
      </c>
      <c r="P18" s="99">
        <f t="shared" si="9"/>
        <v>41.4</v>
      </c>
      <c r="Q18" s="99">
        <f t="shared" si="9"/>
        <v>41.76</v>
      </c>
      <c r="R18" s="99">
        <f t="shared" si="9"/>
        <v>42.12</v>
      </c>
      <c r="S18" s="99">
        <f t="shared" si="9"/>
        <v>42.48</v>
      </c>
      <c r="T18" s="99">
        <f t="shared" si="9"/>
        <v>42.839999999999996</v>
      </c>
      <c r="U18" s="99">
        <f t="shared" si="9"/>
        <v>43.199999999999996</v>
      </c>
      <c r="V18" s="99">
        <f t="shared" si="9"/>
        <v>43.56</v>
      </c>
      <c r="W18" s="100">
        <f t="shared" si="9"/>
        <v>43.92</v>
      </c>
    </row>
    <row r="19" spans="1:23" ht="12.75">
      <c r="A19" s="92">
        <v>36.5</v>
      </c>
      <c r="B19" s="99">
        <f aca="true" t="shared" si="10" ref="B19:W19">+$A$19*(1+B9)</f>
        <v>36.865</v>
      </c>
      <c r="C19" s="99">
        <f t="shared" si="10"/>
        <v>37.230000000000004</v>
      </c>
      <c r="D19" s="99">
        <f t="shared" si="10"/>
        <v>37.595</v>
      </c>
      <c r="E19" s="99">
        <f t="shared" si="10"/>
        <v>37.96</v>
      </c>
      <c r="F19" s="99">
        <f t="shared" si="10"/>
        <v>38.325</v>
      </c>
      <c r="G19" s="99">
        <f t="shared" si="10"/>
        <v>38.690000000000005</v>
      </c>
      <c r="H19" s="99">
        <f t="shared" si="10"/>
        <v>39.055</v>
      </c>
      <c r="I19" s="99">
        <f t="shared" si="10"/>
        <v>39.42</v>
      </c>
      <c r="J19" s="99">
        <f t="shared" si="10"/>
        <v>39.785000000000004</v>
      </c>
      <c r="K19" s="99">
        <f t="shared" si="10"/>
        <v>40.150000000000006</v>
      </c>
      <c r="L19" s="99">
        <f t="shared" si="10"/>
        <v>40.51499999999999</v>
      </c>
      <c r="M19" s="99">
        <f t="shared" si="10"/>
        <v>40.879999999999995</v>
      </c>
      <c r="N19" s="99">
        <f t="shared" si="10"/>
        <v>41.245</v>
      </c>
      <c r="O19" s="99">
        <f t="shared" si="10"/>
        <v>41.61</v>
      </c>
      <c r="P19" s="99">
        <f t="shared" si="10"/>
        <v>41.974999999999994</v>
      </c>
      <c r="Q19" s="99">
        <f t="shared" si="10"/>
        <v>42.339999999999996</v>
      </c>
      <c r="R19" s="99">
        <f t="shared" si="10"/>
        <v>42.705</v>
      </c>
      <c r="S19" s="99">
        <f t="shared" si="10"/>
        <v>43.07</v>
      </c>
      <c r="T19" s="99">
        <f t="shared" si="10"/>
        <v>43.434999999999995</v>
      </c>
      <c r="U19" s="99">
        <f t="shared" si="10"/>
        <v>43.8</v>
      </c>
      <c r="V19" s="99">
        <f t="shared" si="10"/>
        <v>44.165</v>
      </c>
      <c r="W19" s="100">
        <f t="shared" si="10"/>
        <v>44.53</v>
      </c>
    </row>
    <row r="20" spans="1:23" ht="12.75">
      <c r="A20" s="92">
        <v>37</v>
      </c>
      <c r="B20" s="99">
        <f aca="true" t="shared" si="11" ref="B20:W20">+$A$20*(1+B9)</f>
        <v>37.37</v>
      </c>
      <c r="C20" s="99">
        <f t="shared" si="11"/>
        <v>37.74</v>
      </c>
      <c r="D20" s="99">
        <f t="shared" si="11"/>
        <v>38.11</v>
      </c>
      <c r="E20" s="99">
        <f t="shared" si="11"/>
        <v>38.480000000000004</v>
      </c>
      <c r="F20" s="99">
        <f t="shared" si="11"/>
        <v>38.85</v>
      </c>
      <c r="G20" s="99">
        <f t="shared" si="11"/>
        <v>39.22</v>
      </c>
      <c r="H20" s="99">
        <f t="shared" si="11"/>
        <v>39.59</v>
      </c>
      <c r="I20" s="99">
        <f t="shared" si="11"/>
        <v>39.96</v>
      </c>
      <c r="J20" s="99">
        <f t="shared" si="11"/>
        <v>40.330000000000005</v>
      </c>
      <c r="K20" s="99">
        <f t="shared" si="11"/>
        <v>40.7</v>
      </c>
      <c r="L20" s="99">
        <f t="shared" si="11"/>
        <v>41.06999999999999</v>
      </c>
      <c r="M20" s="99">
        <f t="shared" si="11"/>
        <v>41.44</v>
      </c>
      <c r="N20" s="99">
        <f t="shared" si="11"/>
        <v>41.809999999999995</v>
      </c>
      <c r="O20" s="99">
        <f t="shared" si="11"/>
        <v>42.18</v>
      </c>
      <c r="P20" s="99">
        <f t="shared" si="11"/>
        <v>42.55</v>
      </c>
      <c r="Q20" s="99">
        <f t="shared" si="11"/>
        <v>42.919999999999995</v>
      </c>
      <c r="R20" s="99">
        <f t="shared" si="11"/>
        <v>43.29</v>
      </c>
      <c r="S20" s="99">
        <f t="shared" si="11"/>
        <v>43.66</v>
      </c>
      <c r="T20" s="99">
        <f t="shared" si="11"/>
        <v>44.03</v>
      </c>
      <c r="U20" s="99">
        <f t="shared" si="11"/>
        <v>44.4</v>
      </c>
      <c r="V20" s="99">
        <f t="shared" si="11"/>
        <v>44.769999999999996</v>
      </c>
      <c r="W20" s="100">
        <f t="shared" si="11"/>
        <v>45.14</v>
      </c>
    </row>
    <row r="21" spans="1:23" ht="12.75">
      <c r="A21" s="92">
        <v>37.5</v>
      </c>
      <c r="B21" s="99">
        <f aca="true" t="shared" si="12" ref="B21:W21">+$A$21*(1+B9)</f>
        <v>37.875</v>
      </c>
      <c r="C21" s="99">
        <f t="shared" si="12"/>
        <v>38.25</v>
      </c>
      <c r="D21" s="99">
        <f t="shared" si="12"/>
        <v>38.625</v>
      </c>
      <c r="E21" s="99">
        <f t="shared" si="12"/>
        <v>39</v>
      </c>
      <c r="F21" s="99">
        <f t="shared" si="12"/>
        <v>39.375</v>
      </c>
      <c r="G21" s="99">
        <f t="shared" si="12"/>
        <v>39.75</v>
      </c>
      <c r="H21" s="99">
        <f t="shared" si="12"/>
        <v>40.125</v>
      </c>
      <c r="I21" s="99">
        <f t="shared" si="12"/>
        <v>40.5</v>
      </c>
      <c r="J21" s="99">
        <f t="shared" si="12"/>
        <v>40.875</v>
      </c>
      <c r="K21" s="99">
        <f t="shared" si="12"/>
        <v>41.25</v>
      </c>
      <c r="L21" s="99">
        <f t="shared" si="12"/>
        <v>41.62499999999999</v>
      </c>
      <c r="M21" s="99">
        <f t="shared" si="12"/>
        <v>41.99999999999999</v>
      </c>
      <c r="N21" s="99">
        <f t="shared" si="12"/>
        <v>42.37499999999999</v>
      </c>
      <c r="O21" s="99">
        <f t="shared" si="12"/>
        <v>42.74999999999999</v>
      </c>
      <c r="P21" s="99">
        <f t="shared" si="12"/>
        <v>43.125</v>
      </c>
      <c r="Q21" s="99">
        <f t="shared" si="12"/>
        <v>43.5</v>
      </c>
      <c r="R21" s="99">
        <f t="shared" si="12"/>
        <v>43.875</v>
      </c>
      <c r="S21" s="99">
        <f t="shared" si="12"/>
        <v>44.25</v>
      </c>
      <c r="T21" s="99">
        <f t="shared" si="12"/>
        <v>44.625</v>
      </c>
      <c r="U21" s="99">
        <f t="shared" si="12"/>
        <v>45</v>
      </c>
      <c r="V21" s="99">
        <f t="shared" si="12"/>
        <v>45.375</v>
      </c>
      <c r="W21" s="100">
        <f t="shared" si="12"/>
        <v>45.75</v>
      </c>
    </row>
    <row r="22" spans="1:23" ht="12.75">
      <c r="A22" s="92">
        <v>38</v>
      </c>
      <c r="B22" s="99">
        <f aca="true" t="shared" si="13" ref="B22:W22">+$A$22*(1+B9)</f>
        <v>38.38</v>
      </c>
      <c r="C22" s="99">
        <f t="shared" si="13"/>
        <v>38.76</v>
      </c>
      <c r="D22" s="99">
        <f t="shared" si="13"/>
        <v>39.14</v>
      </c>
      <c r="E22" s="99">
        <f t="shared" si="13"/>
        <v>39.52</v>
      </c>
      <c r="F22" s="99">
        <f t="shared" si="13"/>
        <v>39.9</v>
      </c>
      <c r="G22" s="99">
        <f t="shared" si="13"/>
        <v>40.28</v>
      </c>
      <c r="H22" s="99">
        <f t="shared" si="13"/>
        <v>40.660000000000004</v>
      </c>
      <c r="I22" s="99">
        <f t="shared" si="13"/>
        <v>41.040000000000006</v>
      </c>
      <c r="J22" s="99">
        <f t="shared" si="13"/>
        <v>41.42</v>
      </c>
      <c r="K22" s="99">
        <f t="shared" si="13"/>
        <v>41.800000000000004</v>
      </c>
      <c r="L22" s="99">
        <f t="shared" si="13"/>
        <v>42.17999999999999</v>
      </c>
      <c r="M22" s="99">
        <f t="shared" si="13"/>
        <v>42.559999999999995</v>
      </c>
      <c r="N22" s="99">
        <f t="shared" si="13"/>
        <v>42.94</v>
      </c>
      <c r="O22" s="99">
        <f t="shared" si="13"/>
        <v>43.31999999999999</v>
      </c>
      <c r="P22" s="99">
        <f t="shared" si="13"/>
        <v>43.699999999999996</v>
      </c>
      <c r="Q22" s="99">
        <f t="shared" si="13"/>
        <v>44.08</v>
      </c>
      <c r="R22" s="99">
        <f t="shared" si="13"/>
        <v>44.459999999999994</v>
      </c>
      <c r="S22" s="99">
        <f t="shared" si="13"/>
        <v>44.839999999999996</v>
      </c>
      <c r="T22" s="99">
        <f t="shared" si="13"/>
        <v>45.22</v>
      </c>
      <c r="U22" s="99">
        <f t="shared" si="13"/>
        <v>45.6</v>
      </c>
      <c r="V22" s="99">
        <f t="shared" si="13"/>
        <v>45.98</v>
      </c>
      <c r="W22" s="100">
        <f t="shared" si="13"/>
        <v>46.36</v>
      </c>
    </row>
    <row r="23" spans="1:23" ht="12.75">
      <c r="A23" s="92">
        <v>38.5</v>
      </c>
      <c r="B23" s="99">
        <f aca="true" t="shared" si="14" ref="B23:W23">+$A$23*(1+B9)</f>
        <v>38.885</v>
      </c>
      <c r="C23" s="99">
        <f t="shared" si="14"/>
        <v>39.27</v>
      </c>
      <c r="D23" s="99">
        <f t="shared" si="14"/>
        <v>39.655</v>
      </c>
      <c r="E23" s="99">
        <f t="shared" si="14"/>
        <v>40.04</v>
      </c>
      <c r="F23" s="99">
        <f t="shared" si="14"/>
        <v>40.425000000000004</v>
      </c>
      <c r="G23" s="99">
        <f t="shared" si="14"/>
        <v>40.81</v>
      </c>
      <c r="H23" s="99">
        <f t="shared" si="14"/>
        <v>41.195</v>
      </c>
      <c r="I23" s="99">
        <f t="shared" si="14"/>
        <v>41.580000000000005</v>
      </c>
      <c r="J23" s="99">
        <f t="shared" si="14"/>
        <v>41.965</v>
      </c>
      <c r="K23" s="99">
        <f t="shared" si="14"/>
        <v>42.35</v>
      </c>
      <c r="L23" s="99">
        <f t="shared" si="14"/>
        <v>42.73499999999999</v>
      </c>
      <c r="M23" s="99">
        <f t="shared" si="14"/>
        <v>43.12</v>
      </c>
      <c r="N23" s="99">
        <f t="shared" si="14"/>
        <v>43.504999999999995</v>
      </c>
      <c r="O23" s="99">
        <f t="shared" si="14"/>
        <v>43.88999999999999</v>
      </c>
      <c r="P23" s="99">
        <f t="shared" si="14"/>
        <v>44.275</v>
      </c>
      <c r="Q23" s="99">
        <f t="shared" si="14"/>
        <v>44.66</v>
      </c>
      <c r="R23" s="99">
        <f t="shared" si="14"/>
        <v>45.044999999999995</v>
      </c>
      <c r="S23" s="99">
        <f t="shared" si="14"/>
        <v>45.43</v>
      </c>
      <c r="T23" s="99">
        <f t="shared" si="14"/>
        <v>45.815</v>
      </c>
      <c r="U23" s="99">
        <f t="shared" si="14"/>
        <v>46.199999999999996</v>
      </c>
      <c r="V23" s="99">
        <f t="shared" si="14"/>
        <v>46.585</v>
      </c>
      <c r="W23" s="100">
        <f t="shared" si="14"/>
        <v>46.97</v>
      </c>
    </row>
    <row r="24" spans="1:23" ht="12.75">
      <c r="A24" s="92">
        <v>39</v>
      </c>
      <c r="B24" s="99">
        <f aca="true" t="shared" si="15" ref="B24:W24">+$A$24*(1+B9)</f>
        <v>39.39</v>
      </c>
      <c r="C24" s="99">
        <f t="shared" si="15"/>
        <v>39.78</v>
      </c>
      <c r="D24" s="99">
        <f t="shared" si="15"/>
        <v>40.17</v>
      </c>
      <c r="E24" s="99">
        <f t="shared" si="15"/>
        <v>40.56</v>
      </c>
      <c r="F24" s="99">
        <f t="shared" si="15"/>
        <v>40.95</v>
      </c>
      <c r="G24" s="99">
        <f t="shared" si="15"/>
        <v>41.34</v>
      </c>
      <c r="H24" s="99">
        <f t="shared" si="15"/>
        <v>41.730000000000004</v>
      </c>
      <c r="I24" s="99">
        <f t="shared" si="15"/>
        <v>42.120000000000005</v>
      </c>
      <c r="J24" s="99">
        <f t="shared" si="15"/>
        <v>42.510000000000005</v>
      </c>
      <c r="K24" s="99">
        <f t="shared" si="15"/>
        <v>42.900000000000006</v>
      </c>
      <c r="L24" s="99">
        <f t="shared" si="15"/>
        <v>43.28999999999999</v>
      </c>
      <c r="M24" s="99">
        <f t="shared" si="15"/>
        <v>43.67999999999999</v>
      </c>
      <c r="N24" s="99">
        <f t="shared" si="15"/>
        <v>44.06999999999999</v>
      </c>
      <c r="O24" s="99">
        <f t="shared" si="15"/>
        <v>44.459999999999994</v>
      </c>
      <c r="P24" s="99">
        <f t="shared" si="15"/>
        <v>44.849999999999994</v>
      </c>
      <c r="Q24" s="99">
        <f t="shared" si="15"/>
        <v>45.239999999999995</v>
      </c>
      <c r="R24" s="99">
        <f t="shared" si="15"/>
        <v>45.629999999999995</v>
      </c>
      <c r="S24" s="99">
        <f t="shared" si="15"/>
        <v>46.019999999999996</v>
      </c>
      <c r="T24" s="99">
        <f t="shared" si="15"/>
        <v>46.41</v>
      </c>
      <c r="U24" s="99">
        <f t="shared" si="15"/>
        <v>46.8</v>
      </c>
      <c r="V24" s="99">
        <f t="shared" si="15"/>
        <v>47.19</v>
      </c>
      <c r="W24" s="100">
        <f t="shared" si="15"/>
        <v>47.58</v>
      </c>
    </row>
    <row r="25" spans="1:23" ht="12.75">
      <c r="A25" s="92">
        <v>39.5</v>
      </c>
      <c r="B25" s="99">
        <f aca="true" t="shared" si="16" ref="B25:W25">+$A$25*(1+B9)</f>
        <v>39.895</v>
      </c>
      <c r="C25" s="99">
        <f t="shared" si="16"/>
        <v>40.29</v>
      </c>
      <c r="D25" s="99">
        <f t="shared" si="16"/>
        <v>40.685</v>
      </c>
      <c r="E25" s="99">
        <f t="shared" si="16"/>
        <v>41.08</v>
      </c>
      <c r="F25" s="99">
        <f t="shared" si="16"/>
        <v>41.475</v>
      </c>
      <c r="G25" s="99">
        <f t="shared" si="16"/>
        <v>41.870000000000005</v>
      </c>
      <c r="H25" s="99">
        <f t="shared" si="16"/>
        <v>42.265</v>
      </c>
      <c r="I25" s="99">
        <f t="shared" si="16"/>
        <v>42.660000000000004</v>
      </c>
      <c r="J25" s="99">
        <f t="shared" si="16"/>
        <v>43.055</v>
      </c>
      <c r="K25" s="99">
        <f t="shared" si="16"/>
        <v>43.45</v>
      </c>
      <c r="L25" s="99">
        <f t="shared" si="16"/>
        <v>43.84499999999999</v>
      </c>
      <c r="M25" s="99">
        <f t="shared" si="16"/>
        <v>44.239999999999995</v>
      </c>
      <c r="N25" s="99">
        <f t="shared" si="16"/>
        <v>44.635</v>
      </c>
      <c r="O25" s="99">
        <f t="shared" si="16"/>
        <v>45.029999999999994</v>
      </c>
      <c r="P25" s="99">
        <f t="shared" si="16"/>
        <v>45.425</v>
      </c>
      <c r="Q25" s="99">
        <f t="shared" si="16"/>
        <v>45.82</v>
      </c>
      <c r="R25" s="99">
        <f t="shared" si="16"/>
        <v>46.214999999999996</v>
      </c>
      <c r="S25" s="99">
        <f t="shared" si="16"/>
        <v>46.61</v>
      </c>
      <c r="T25" s="99">
        <f t="shared" si="16"/>
        <v>47.004999999999995</v>
      </c>
      <c r="U25" s="99">
        <f t="shared" si="16"/>
        <v>47.4</v>
      </c>
      <c r="V25" s="99">
        <f t="shared" si="16"/>
        <v>47.795</v>
      </c>
      <c r="W25" s="100">
        <f t="shared" si="16"/>
        <v>48.19</v>
      </c>
    </row>
    <row r="26" spans="1:23" ht="12.75">
      <c r="A26" s="92">
        <v>40</v>
      </c>
      <c r="B26" s="99">
        <f aca="true" t="shared" si="17" ref="B26:W26">+$A$26*(1+B9)</f>
        <v>40.4</v>
      </c>
      <c r="C26" s="99">
        <f t="shared" si="17"/>
        <v>40.8</v>
      </c>
      <c r="D26" s="99">
        <f t="shared" si="17"/>
        <v>41.2</v>
      </c>
      <c r="E26" s="99">
        <f t="shared" si="17"/>
        <v>41.6</v>
      </c>
      <c r="F26" s="99">
        <f t="shared" si="17"/>
        <v>42</v>
      </c>
      <c r="G26" s="99">
        <f t="shared" si="17"/>
        <v>42.400000000000006</v>
      </c>
      <c r="H26" s="99">
        <f t="shared" si="17"/>
        <v>42.800000000000004</v>
      </c>
      <c r="I26" s="99">
        <f t="shared" si="17"/>
        <v>43.2</v>
      </c>
      <c r="J26" s="99">
        <f t="shared" si="17"/>
        <v>43.6</v>
      </c>
      <c r="K26" s="99">
        <f t="shared" si="17"/>
        <v>44</v>
      </c>
      <c r="L26" s="99">
        <f t="shared" si="17"/>
        <v>44.39999999999999</v>
      </c>
      <c r="M26" s="99">
        <f t="shared" si="17"/>
        <v>44.8</v>
      </c>
      <c r="N26" s="99">
        <f t="shared" si="17"/>
        <v>45.199999999999996</v>
      </c>
      <c r="O26" s="99">
        <f t="shared" si="17"/>
        <v>45.599999999999994</v>
      </c>
      <c r="P26" s="99">
        <f t="shared" si="17"/>
        <v>46</v>
      </c>
      <c r="Q26" s="99">
        <f t="shared" si="17"/>
        <v>46.4</v>
      </c>
      <c r="R26" s="99">
        <f t="shared" si="17"/>
        <v>46.8</v>
      </c>
      <c r="S26" s="99">
        <f t="shared" si="17"/>
        <v>47.199999999999996</v>
      </c>
      <c r="T26" s="99">
        <f t="shared" si="17"/>
        <v>47.599999999999994</v>
      </c>
      <c r="U26" s="99">
        <f t="shared" si="17"/>
        <v>48</v>
      </c>
      <c r="V26" s="99">
        <f t="shared" si="17"/>
        <v>48.4</v>
      </c>
      <c r="W26" s="100">
        <f t="shared" si="17"/>
        <v>48.8</v>
      </c>
    </row>
    <row r="27" spans="1:23" ht="12.75">
      <c r="A27" s="92">
        <v>40.5</v>
      </c>
      <c r="B27" s="99">
        <f aca="true" t="shared" si="18" ref="B27:W27">+$A$27*(1+B9)</f>
        <v>40.905</v>
      </c>
      <c r="C27" s="99">
        <f t="shared" si="18"/>
        <v>41.31</v>
      </c>
      <c r="D27" s="99">
        <f t="shared" si="18"/>
        <v>41.715</v>
      </c>
      <c r="E27" s="99">
        <f t="shared" si="18"/>
        <v>42.120000000000005</v>
      </c>
      <c r="F27" s="99">
        <f t="shared" si="18"/>
        <v>42.525</v>
      </c>
      <c r="G27" s="99">
        <f t="shared" si="18"/>
        <v>42.93</v>
      </c>
      <c r="H27" s="99">
        <f t="shared" si="18"/>
        <v>43.335</v>
      </c>
      <c r="I27" s="99">
        <f t="shared" si="18"/>
        <v>43.74</v>
      </c>
      <c r="J27" s="99">
        <f t="shared" si="18"/>
        <v>44.145</v>
      </c>
      <c r="K27" s="99">
        <f t="shared" si="18"/>
        <v>44.550000000000004</v>
      </c>
      <c r="L27" s="99">
        <f t="shared" si="18"/>
        <v>44.955</v>
      </c>
      <c r="M27" s="99">
        <f t="shared" si="18"/>
        <v>45.35999999999999</v>
      </c>
      <c r="N27" s="99">
        <f t="shared" si="18"/>
        <v>45.76499999999999</v>
      </c>
      <c r="O27" s="99">
        <f t="shared" si="18"/>
        <v>46.169999999999995</v>
      </c>
      <c r="P27" s="99">
        <f t="shared" si="18"/>
        <v>46.574999999999996</v>
      </c>
      <c r="Q27" s="99">
        <f t="shared" si="18"/>
        <v>46.98</v>
      </c>
      <c r="R27" s="99">
        <f t="shared" si="18"/>
        <v>47.385</v>
      </c>
      <c r="S27" s="99">
        <f t="shared" si="18"/>
        <v>47.79</v>
      </c>
      <c r="T27" s="99">
        <f t="shared" si="18"/>
        <v>48.195</v>
      </c>
      <c r="U27" s="99">
        <f t="shared" si="18"/>
        <v>48.6</v>
      </c>
      <c r="V27" s="99">
        <f t="shared" si="18"/>
        <v>49.004999999999995</v>
      </c>
      <c r="W27" s="100">
        <f t="shared" si="18"/>
        <v>49.41</v>
      </c>
    </row>
    <row r="28" spans="1:23" ht="12.75">
      <c r="A28" s="92">
        <v>41</v>
      </c>
      <c r="B28" s="99">
        <f aca="true" t="shared" si="19" ref="B28:W28">+$A$28*(1+B9)</f>
        <v>41.410000000000004</v>
      </c>
      <c r="C28" s="99">
        <f t="shared" si="19"/>
        <v>41.82</v>
      </c>
      <c r="D28" s="99">
        <f t="shared" si="19"/>
        <v>42.230000000000004</v>
      </c>
      <c r="E28" s="99">
        <f t="shared" si="19"/>
        <v>42.64</v>
      </c>
      <c r="F28" s="99">
        <f t="shared" si="19"/>
        <v>43.050000000000004</v>
      </c>
      <c r="G28" s="99">
        <f t="shared" si="19"/>
        <v>43.46</v>
      </c>
      <c r="H28" s="99">
        <f t="shared" si="19"/>
        <v>43.870000000000005</v>
      </c>
      <c r="I28" s="99">
        <f t="shared" si="19"/>
        <v>44.28</v>
      </c>
      <c r="J28" s="99">
        <f t="shared" si="19"/>
        <v>44.690000000000005</v>
      </c>
      <c r="K28" s="99">
        <f t="shared" si="19"/>
        <v>45.1</v>
      </c>
      <c r="L28" s="99">
        <f t="shared" si="19"/>
        <v>45.51</v>
      </c>
      <c r="M28" s="99">
        <f t="shared" si="19"/>
        <v>45.919999999999995</v>
      </c>
      <c r="N28" s="99">
        <f t="shared" si="19"/>
        <v>46.33</v>
      </c>
      <c r="O28" s="99">
        <f t="shared" si="19"/>
        <v>46.739999999999995</v>
      </c>
      <c r="P28" s="99">
        <f t="shared" si="19"/>
        <v>47.15</v>
      </c>
      <c r="Q28" s="99">
        <f t="shared" si="19"/>
        <v>47.559999999999995</v>
      </c>
      <c r="R28" s="99">
        <f t="shared" si="19"/>
        <v>47.97</v>
      </c>
      <c r="S28" s="99">
        <f t="shared" si="19"/>
        <v>48.379999999999995</v>
      </c>
      <c r="T28" s="99">
        <f t="shared" si="19"/>
        <v>48.79</v>
      </c>
      <c r="U28" s="99">
        <f t="shared" si="19"/>
        <v>49.199999999999996</v>
      </c>
      <c r="V28" s="99">
        <f t="shared" si="19"/>
        <v>49.61</v>
      </c>
      <c r="W28" s="100">
        <f t="shared" si="19"/>
        <v>50.019999999999996</v>
      </c>
    </row>
    <row r="29" spans="1:23" ht="12.75">
      <c r="A29" s="92">
        <v>41.5</v>
      </c>
      <c r="B29" s="99">
        <f aca="true" t="shared" si="20" ref="B29:W29">+$A$29*(1+B9)</f>
        <v>41.915</v>
      </c>
      <c r="C29" s="99">
        <f t="shared" si="20"/>
        <v>42.33</v>
      </c>
      <c r="D29" s="99">
        <f t="shared" si="20"/>
        <v>42.745000000000005</v>
      </c>
      <c r="E29" s="99">
        <f t="shared" si="20"/>
        <v>43.160000000000004</v>
      </c>
      <c r="F29" s="99">
        <f t="shared" si="20"/>
        <v>43.575</v>
      </c>
      <c r="G29" s="99">
        <f t="shared" si="20"/>
        <v>43.99</v>
      </c>
      <c r="H29" s="99">
        <f t="shared" si="20"/>
        <v>44.405</v>
      </c>
      <c r="I29" s="99">
        <f t="shared" si="20"/>
        <v>44.82</v>
      </c>
      <c r="J29" s="99">
        <f t="shared" si="20"/>
        <v>45.23500000000001</v>
      </c>
      <c r="K29" s="99">
        <f t="shared" si="20"/>
        <v>45.650000000000006</v>
      </c>
      <c r="L29" s="99">
        <f t="shared" si="20"/>
        <v>46.065</v>
      </c>
      <c r="M29" s="99">
        <f t="shared" si="20"/>
        <v>46.48</v>
      </c>
      <c r="N29" s="99">
        <f t="shared" si="20"/>
        <v>46.894999999999996</v>
      </c>
      <c r="O29" s="99">
        <f t="shared" si="20"/>
        <v>47.309999999999995</v>
      </c>
      <c r="P29" s="99">
        <f t="shared" si="20"/>
        <v>47.724999999999994</v>
      </c>
      <c r="Q29" s="99">
        <f t="shared" si="20"/>
        <v>48.13999999999999</v>
      </c>
      <c r="R29" s="99">
        <f t="shared" si="20"/>
        <v>48.555</v>
      </c>
      <c r="S29" s="99">
        <f t="shared" si="20"/>
        <v>48.97</v>
      </c>
      <c r="T29" s="99">
        <f t="shared" si="20"/>
        <v>49.385</v>
      </c>
      <c r="U29" s="99">
        <f t="shared" si="20"/>
        <v>49.8</v>
      </c>
      <c r="V29" s="99">
        <f t="shared" si="20"/>
        <v>50.214999999999996</v>
      </c>
      <c r="W29" s="100">
        <f t="shared" si="20"/>
        <v>50.629999999999995</v>
      </c>
    </row>
    <row r="30" spans="1:23" ht="13.5" thickBot="1">
      <c r="A30" s="93">
        <v>42</v>
      </c>
      <c r="B30" s="101">
        <f aca="true" t="shared" si="21" ref="B30:W30">+$A$30*(1+B9)</f>
        <v>42.42</v>
      </c>
      <c r="C30" s="101">
        <f t="shared" si="21"/>
        <v>42.84</v>
      </c>
      <c r="D30" s="101">
        <f t="shared" si="21"/>
        <v>43.26</v>
      </c>
      <c r="E30" s="101">
        <f t="shared" si="21"/>
        <v>43.68</v>
      </c>
      <c r="F30" s="101">
        <f t="shared" si="21"/>
        <v>44.1</v>
      </c>
      <c r="G30" s="101">
        <f t="shared" si="21"/>
        <v>44.52</v>
      </c>
      <c r="H30" s="101">
        <f t="shared" si="21"/>
        <v>44.940000000000005</v>
      </c>
      <c r="I30" s="101">
        <f t="shared" si="21"/>
        <v>45.36</v>
      </c>
      <c r="J30" s="101">
        <f t="shared" si="21"/>
        <v>45.78</v>
      </c>
      <c r="K30" s="101">
        <f t="shared" si="21"/>
        <v>46.2</v>
      </c>
      <c r="L30" s="101">
        <f t="shared" si="21"/>
        <v>46.62</v>
      </c>
      <c r="M30" s="101">
        <f t="shared" si="21"/>
        <v>47.03999999999999</v>
      </c>
      <c r="N30" s="101">
        <f t="shared" si="21"/>
        <v>47.459999999999994</v>
      </c>
      <c r="O30" s="101">
        <f t="shared" si="21"/>
        <v>47.879999999999995</v>
      </c>
      <c r="P30" s="101">
        <f t="shared" si="21"/>
        <v>48.3</v>
      </c>
      <c r="Q30" s="101">
        <f t="shared" si="21"/>
        <v>48.72</v>
      </c>
      <c r="R30" s="101">
        <f t="shared" si="21"/>
        <v>49.14</v>
      </c>
      <c r="S30" s="101">
        <f t="shared" si="21"/>
        <v>49.559999999999995</v>
      </c>
      <c r="T30" s="101">
        <f t="shared" si="21"/>
        <v>49.98</v>
      </c>
      <c r="U30" s="101">
        <f t="shared" si="21"/>
        <v>50.4</v>
      </c>
      <c r="V30" s="101">
        <f t="shared" si="21"/>
        <v>50.82</v>
      </c>
      <c r="W30" s="102">
        <f t="shared" si="21"/>
        <v>51.24</v>
      </c>
    </row>
    <row r="33" spans="2:5" ht="12.75">
      <c r="B33" s="84">
        <v>31</v>
      </c>
      <c r="D33" s="84">
        <v>86</v>
      </c>
      <c r="E33" s="84" t="s">
        <v>287</v>
      </c>
    </row>
    <row r="34" spans="2:5" ht="12.75">
      <c r="B34" s="84">
        <f>+B33+0.5</f>
        <v>31.5</v>
      </c>
      <c r="C34" s="133">
        <f>(+B34-$B$33)/$B$33</f>
        <v>0.016129032258064516</v>
      </c>
      <c r="D34" s="84">
        <f aca="true" t="shared" si="22" ref="D34:D46">+D33+(10*(B34-B33))</f>
        <v>91</v>
      </c>
      <c r="E34" s="84">
        <f>+D34-D33</f>
        <v>5</v>
      </c>
    </row>
    <row r="35" spans="2:5" ht="12.75">
      <c r="B35" s="84">
        <f aca="true" t="shared" si="23" ref="B35:B46">+B34+0.5</f>
        <v>32</v>
      </c>
      <c r="C35" s="133">
        <f aca="true" t="shared" si="24" ref="C35:C46">(+B35-$B$33)/$B$33</f>
        <v>0.03225806451612903</v>
      </c>
      <c r="D35" s="84">
        <f t="shared" si="22"/>
        <v>96</v>
      </c>
      <c r="E35" s="84">
        <f aca="true" t="shared" si="25" ref="E35:E46">+D35-D34</f>
        <v>5</v>
      </c>
    </row>
    <row r="36" spans="2:5" ht="12.75">
      <c r="B36" s="84">
        <f t="shared" si="23"/>
        <v>32.5</v>
      </c>
      <c r="C36" s="133">
        <f t="shared" si="24"/>
        <v>0.04838709677419355</v>
      </c>
      <c r="D36" s="84">
        <f t="shared" si="22"/>
        <v>101</v>
      </c>
      <c r="E36" s="84">
        <f t="shared" si="25"/>
        <v>5</v>
      </c>
    </row>
    <row r="37" spans="2:5" ht="12.75">
      <c r="B37" s="84">
        <f t="shared" si="23"/>
        <v>33</v>
      </c>
      <c r="C37" s="133">
        <f t="shared" si="24"/>
        <v>0.06451612903225806</v>
      </c>
      <c r="D37" s="84">
        <f t="shared" si="22"/>
        <v>106</v>
      </c>
      <c r="E37" s="84">
        <f t="shared" si="25"/>
        <v>5</v>
      </c>
    </row>
    <row r="38" spans="2:5" ht="12.75">
      <c r="B38" s="84">
        <f t="shared" si="23"/>
        <v>33.5</v>
      </c>
      <c r="C38" s="133">
        <f t="shared" si="24"/>
        <v>0.08064516129032258</v>
      </c>
      <c r="D38" s="84">
        <f t="shared" si="22"/>
        <v>111</v>
      </c>
      <c r="E38" s="84">
        <f t="shared" si="25"/>
        <v>5</v>
      </c>
    </row>
    <row r="39" spans="2:5" ht="12.75">
      <c r="B39" s="84">
        <f t="shared" si="23"/>
        <v>34</v>
      </c>
      <c r="C39" s="133">
        <f t="shared" si="24"/>
        <v>0.0967741935483871</v>
      </c>
      <c r="D39" s="84">
        <f t="shared" si="22"/>
        <v>116</v>
      </c>
      <c r="E39" s="84">
        <f t="shared" si="25"/>
        <v>5</v>
      </c>
    </row>
    <row r="40" spans="2:5" ht="12.75">
      <c r="B40" s="84">
        <f t="shared" si="23"/>
        <v>34.5</v>
      </c>
      <c r="C40" s="133">
        <f t="shared" si="24"/>
        <v>0.11290322580645161</v>
      </c>
      <c r="D40" s="84">
        <f t="shared" si="22"/>
        <v>121</v>
      </c>
      <c r="E40" s="84">
        <f t="shared" si="25"/>
        <v>5</v>
      </c>
    </row>
    <row r="41" spans="2:5" ht="12.75">
      <c r="B41" s="84">
        <f t="shared" si="23"/>
        <v>35</v>
      </c>
      <c r="C41" s="133">
        <f t="shared" si="24"/>
        <v>0.12903225806451613</v>
      </c>
      <c r="D41" s="84">
        <f t="shared" si="22"/>
        <v>126</v>
      </c>
      <c r="E41" s="84">
        <f t="shared" si="25"/>
        <v>5</v>
      </c>
    </row>
    <row r="42" spans="2:5" ht="12.75">
      <c r="B42" s="84">
        <f t="shared" si="23"/>
        <v>35.5</v>
      </c>
      <c r="C42" s="133">
        <f t="shared" si="24"/>
        <v>0.14516129032258066</v>
      </c>
      <c r="D42" s="84">
        <f t="shared" si="22"/>
        <v>131</v>
      </c>
      <c r="E42" s="84">
        <f t="shared" si="25"/>
        <v>5</v>
      </c>
    </row>
    <row r="43" spans="2:5" ht="12.75">
      <c r="B43" s="84">
        <f t="shared" si="23"/>
        <v>36</v>
      </c>
      <c r="C43" s="133">
        <f t="shared" si="24"/>
        <v>0.16129032258064516</v>
      </c>
      <c r="D43" s="84">
        <f t="shared" si="22"/>
        <v>136</v>
      </c>
      <c r="E43" s="84">
        <f t="shared" si="25"/>
        <v>5</v>
      </c>
    </row>
    <row r="44" spans="2:5" ht="12.75">
      <c r="B44" s="84">
        <f t="shared" si="23"/>
        <v>36.5</v>
      </c>
      <c r="C44" s="133">
        <f t="shared" si="24"/>
        <v>0.1774193548387097</v>
      </c>
      <c r="D44" s="84">
        <f t="shared" si="22"/>
        <v>141</v>
      </c>
      <c r="E44" s="84">
        <f t="shared" si="25"/>
        <v>5</v>
      </c>
    </row>
    <row r="45" spans="2:5" ht="12.75">
      <c r="B45" s="84">
        <f t="shared" si="23"/>
        <v>37</v>
      </c>
      <c r="C45" s="133">
        <f t="shared" si="24"/>
        <v>0.1935483870967742</v>
      </c>
      <c r="D45" s="84">
        <f t="shared" si="22"/>
        <v>146</v>
      </c>
      <c r="E45" s="84">
        <f t="shared" si="25"/>
        <v>5</v>
      </c>
    </row>
    <row r="46" spans="2:5" ht="12.75">
      <c r="B46" s="84">
        <f t="shared" si="23"/>
        <v>37.5</v>
      </c>
      <c r="C46" s="133">
        <f t="shared" si="24"/>
        <v>0.20967741935483872</v>
      </c>
      <c r="D46" s="84">
        <f t="shared" si="22"/>
        <v>151</v>
      </c>
      <c r="E46" s="84">
        <f t="shared" si="25"/>
        <v>5</v>
      </c>
    </row>
  </sheetData>
  <sheetProtection/>
  <mergeCells count="31">
    <mergeCell ref="L7:M7"/>
    <mergeCell ref="L3:M3"/>
    <mergeCell ref="L4:M4"/>
    <mergeCell ref="L5:M5"/>
    <mergeCell ref="L6:M6"/>
    <mergeCell ref="H7:I7"/>
    <mergeCell ref="J3:K3"/>
    <mergeCell ref="J4:K4"/>
    <mergeCell ref="J5:K5"/>
    <mergeCell ref="J6:K6"/>
    <mergeCell ref="J7:K7"/>
    <mergeCell ref="H3:I3"/>
    <mergeCell ref="H4:I4"/>
    <mergeCell ref="H5:I5"/>
    <mergeCell ref="H6:I6"/>
    <mergeCell ref="A7:B7"/>
    <mergeCell ref="D3:E3"/>
    <mergeCell ref="D4:E4"/>
    <mergeCell ref="D5:E5"/>
    <mergeCell ref="D6:E6"/>
    <mergeCell ref="D7:E7"/>
    <mergeCell ref="A3:B3"/>
    <mergeCell ref="A4:B4"/>
    <mergeCell ref="A5:B5"/>
    <mergeCell ref="A6:B6"/>
    <mergeCell ref="D2:G2"/>
    <mergeCell ref="F7:G7"/>
    <mergeCell ref="F3:G3"/>
    <mergeCell ref="F4:G4"/>
    <mergeCell ref="F5:G5"/>
    <mergeCell ref="F6:G6"/>
  </mergeCells>
  <printOptions/>
  <pageMargins left="0.35" right="0.26" top="1" bottom="1" header="0.5" footer="0.5"/>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A1" sqref="A1"/>
    </sheetView>
  </sheetViews>
  <sheetFormatPr defaultColWidth="9.140625" defaultRowHeight="12.75"/>
  <cols>
    <col min="1" max="1" width="97.00390625" style="0" customWidth="1"/>
  </cols>
  <sheetData>
    <row r="1" ht="12.75">
      <c r="A1" s="95" t="s">
        <v>197</v>
      </c>
    </row>
    <row r="2" ht="12.75">
      <c r="A2" s="96"/>
    </row>
    <row r="3" ht="25.5">
      <c r="A3" s="95" t="s">
        <v>198</v>
      </c>
    </row>
    <row r="4" ht="12.75">
      <c r="A4" s="96"/>
    </row>
    <row r="5" ht="51">
      <c r="A5" s="95" t="s">
        <v>317</v>
      </c>
    </row>
    <row r="6" ht="12.75">
      <c r="A6" s="96"/>
    </row>
    <row r="7" ht="12.75">
      <c r="A7" s="95" t="s">
        <v>318</v>
      </c>
    </row>
    <row r="8" ht="12.75">
      <c r="A8" s="96"/>
    </row>
    <row r="9" ht="25.5">
      <c r="A9" s="95" t="s">
        <v>319</v>
      </c>
    </row>
    <row r="10" ht="12.75">
      <c r="A10" s="96"/>
    </row>
    <row r="11" ht="114.75">
      <c r="A11" s="95" t="s">
        <v>320</v>
      </c>
    </row>
    <row r="12" ht="12.75">
      <c r="A12" s="96"/>
    </row>
    <row r="13" ht="38.25">
      <c r="A13" s="95" t="s">
        <v>199</v>
      </c>
    </row>
    <row r="14" ht="25.5">
      <c r="A14" s="95" t="s">
        <v>321</v>
      </c>
    </row>
    <row r="15" ht="25.5">
      <c r="A15" s="95" t="s">
        <v>322</v>
      </c>
    </row>
    <row r="16" ht="12.75">
      <c r="A16" s="96"/>
    </row>
    <row r="17" ht="51">
      <c r="A17" s="95" t="s">
        <v>323</v>
      </c>
    </row>
    <row r="18" ht="12.75">
      <c r="A18" s="96"/>
    </row>
    <row r="19" ht="38.25">
      <c r="A19" s="95" t="s">
        <v>200</v>
      </c>
    </row>
    <row r="20" ht="12.75">
      <c r="A20" s="96"/>
    </row>
    <row r="21" ht="51">
      <c r="A21" s="95" t="s">
        <v>201</v>
      </c>
    </row>
    <row r="22" ht="12.75">
      <c r="A22" s="96"/>
    </row>
    <row r="23" ht="51">
      <c r="A23" s="95" t="s">
        <v>202</v>
      </c>
    </row>
    <row r="24" ht="12.75">
      <c r="A24" s="96"/>
    </row>
    <row r="25" ht="76.5">
      <c r="A25" s="95" t="s">
        <v>324</v>
      </c>
    </row>
    <row r="26" ht="12.75">
      <c r="A26" s="96"/>
    </row>
    <row r="27" ht="12.75">
      <c r="A27" s="96"/>
    </row>
    <row r="28" ht="38.25">
      <c r="A28" s="95" t="s">
        <v>203</v>
      </c>
    </row>
    <row r="29" ht="12.75">
      <c r="A29" s="96"/>
    </row>
    <row r="30" ht="127.5">
      <c r="A30" s="95" t="s">
        <v>204</v>
      </c>
    </row>
    <row r="31" ht="12.75">
      <c r="A31" s="96"/>
    </row>
    <row r="32" ht="25.5">
      <c r="A32" s="95" t="s">
        <v>325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Bike Setup Check Sheet</dc:title>
  <dc:subject/>
  <dc:creator/>
  <cp:keywords/>
  <dc:description/>
  <cp:lastModifiedBy>Erik K</cp:lastModifiedBy>
  <cp:lastPrinted>2003-07-10T01:25:00Z</cp:lastPrinted>
  <dcterms:created xsi:type="dcterms:W3CDTF">2004-01-29T13:04:53Z</dcterms:created>
  <dcterms:modified xsi:type="dcterms:W3CDTF">2011-10-19T12:43:18Z</dcterms:modified>
  <cp:category/>
  <cp:version/>
  <cp:contentType/>
  <cp:contentStatus/>
</cp:coreProperties>
</file>